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Lefevre\Downloads\"/>
    </mc:Choice>
  </mc:AlternateContent>
  <xr:revisionPtr revIDLastSave="0" documentId="8_{A22A0475-C3DB-4C90-A513-600656836702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Liste des étalons JG" sheetId="1" r:id="rId1"/>
    <sheet name="Liste des étalons JG (étudiés)" sheetId="4" r:id="rId2"/>
    <sheet name="Etude" sheetId="2" state="hidden" r:id="rId3"/>
  </sheets>
  <definedNames>
    <definedName name="_xlnm._FilterDatabase" localSheetId="0" hidden="1">'Liste des étalons JG'!$A$1:$P$194</definedName>
    <definedName name="_xlnm._FilterDatabase" localSheetId="1" hidden="1">'Liste des étalons JG (étudiés)'!$A$1:$P$194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94" i="4" l="1"/>
  <c r="P192" i="4"/>
  <c r="P191" i="4"/>
  <c r="P190" i="4"/>
  <c r="P189" i="4"/>
  <c r="P188" i="4"/>
  <c r="P187" i="4"/>
  <c r="P186" i="4"/>
  <c r="P184" i="4"/>
  <c r="P182" i="4"/>
  <c r="P181" i="4"/>
  <c r="P179" i="4"/>
  <c r="P178" i="4"/>
  <c r="P176" i="4"/>
  <c r="P175" i="4"/>
  <c r="P174" i="4"/>
  <c r="P173" i="4"/>
  <c r="P172" i="4"/>
  <c r="P171" i="4"/>
  <c r="P170" i="4"/>
  <c r="P169" i="4"/>
  <c r="P168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2" i="4"/>
  <c r="P151" i="4"/>
  <c r="P150" i="4"/>
  <c r="P149" i="4"/>
  <c r="P148" i="4"/>
  <c r="P147" i="4"/>
  <c r="P146" i="4"/>
  <c r="P145" i="4"/>
  <c r="P54" i="4"/>
  <c r="P51" i="4"/>
  <c r="P50" i="4"/>
  <c r="P43" i="4"/>
  <c r="P38" i="4"/>
  <c r="P37" i="4"/>
  <c r="P36" i="4"/>
  <c r="P35" i="4"/>
  <c r="P32" i="4"/>
  <c r="P31" i="4"/>
  <c r="P30" i="4"/>
  <c r="P28" i="4"/>
  <c r="P27" i="4"/>
  <c r="P26" i="4"/>
  <c r="P25" i="4"/>
  <c r="P24" i="4"/>
  <c r="P23" i="4"/>
  <c r="P22" i="4"/>
  <c r="P21" i="4"/>
  <c r="P19" i="4"/>
  <c r="P17" i="4"/>
  <c r="P16" i="4"/>
  <c r="P12" i="4"/>
  <c r="P11" i="4"/>
  <c r="P10" i="4"/>
  <c r="P9" i="4"/>
  <c r="P6" i="4"/>
  <c r="P4" i="4"/>
  <c r="P3" i="4"/>
  <c r="P2" i="4"/>
  <c r="P25" i="1"/>
  <c r="P31" i="1"/>
  <c r="I222" i="2" l="1"/>
  <c r="H222" i="2"/>
  <c r="H221" i="2"/>
  <c r="H219" i="2"/>
  <c r="I211" i="2"/>
  <c r="I210" i="2"/>
  <c r="I209" i="2"/>
  <c r="I208" i="2"/>
  <c r="J215" i="2"/>
  <c r="J145" i="2"/>
  <c r="J150" i="2"/>
  <c r="I145" i="2"/>
  <c r="I152" i="2"/>
  <c r="I151" i="2"/>
  <c r="I150" i="2"/>
  <c r="I149" i="2"/>
  <c r="I148" i="2"/>
  <c r="I147" i="2"/>
  <c r="I146" i="2"/>
  <c r="J6" i="2"/>
  <c r="I6" i="2"/>
  <c r="I5" i="2"/>
  <c r="H8" i="2"/>
  <c r="I8" i="2" s="1"/>
  <c r="H7" i="2"/>
  <c r="H6" i="2"/>
  <c r="H10" i="2"/>
  <c r="I10" i="2" s="1"/>
  <c r="H9" i="2"/>
  <c r="I9" i="2" s="1"/>
  <c r="P194" i="1"/>
  <c r="P192" i="1"/>
  <c r="P191" i="1"/>
  <c r="P190" i="1"/>
  <c r="P189" i="1"/>
  <c r="P188" i="1"/>
  <c r="P187" i="1"/>
  <c r="P186" i="1"/>
  <c r="P184" i="1"/>
  <c r="P182" i="1"/>
  <c r="P181" i="1"/>
  <c r="P179" i="1"/>
  <c r="P178" i="1"/>
  <c r="P176" i="1"/>
  <c r="P175" i="1"/>
  <c r="P174" i="1"/>
  <c r="P173" i="1"/>
  <c r="P172" i="1"/>
  <c r="P171" i="1"/>
  <c r="P170" i="1"/>
  <c r="P169" i="1"/>
  <c r="P168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2" i="1"/>
  <c r="P151" i="1"/>
  <c r="P150" i="1"/>
  <c r="P149" i="1"/>
  <c r="P148" i="1"/>
  <c r="P147" i="1"/>
  <c r="P146" i="1"/>
  <c r="P145" i="1"/>
  <c r="P54" i="1"/>
  <c r="P51" i="1"/>
  <c r="P50" i="1"/>
  <c r="P43" i="1"/>
  <c r="P38" i="1"/>
  <c r="P37" i="1"/>
  <c r="P36" i="1"/>
  <c r="P35" i="1"/>
  <c r="P32" i="1"/>
  <c r="P30" i="1"/>
  <c r="P28" i="1"/>
  <c r="P27" i="1"/>
  <c r="P26" i="1"/>
  <c r="P24" i="1"/>
  <c r="P23" i="1"/>
  <c r="P22" i="1"/>
  <c r="P21" i="1"/>
  <c r="P19" i="1"/>
  <c r="P17" i="1"/>
  <c r="P16" i="1"/>
  <c r="P12" i="1"/>
  <c r="P11" i="1"/>
  <c r="P10" i="1"/>
  <c r="P9" i="1"/>
  <c r="P6" i="1"/>
  <c r="P4" i="1"/>
  <c r="P3" i="1"/>
  <c r="P2" i="1"/>
</calcChain>
</file>

<file path=xl/sharedStrings.xml><?xml version="1.0" encoding="utf-8"?>
<sst xmlns="http://schemas.openxmlformats.org/spreadsheetml/2006/main" count="3677" uniqueCount="805">
  <si>
    <t>ALISCO DU ROQUET</t>
  </si>
  <si>
    <t>AMGOON DE BERNIERES</t>
  </si>
  <si>
    <t>ASCOT DE BEAUFORT</t>
  </si>
  <si>
    <t>VALMONT DE FOUGNARD</t>
  </si>
  <si>
    <t>VEEPING DE BEAUFORT</t>
  </si>
  <si>
    <t>VEGAS DES LANDELLES</t>
  </si>
  <si>
    <t>VENDOME DE BEAUFORT</t>
  </si>
  <si>
    <t>VERTIGO DE CHATELAIN</t>
  </si>
  <si>
    <t>VERY NICE DE L'AUMONT</t>
  </si>
  <si>
    <t>VITO DE BLONDE</t>
  </si>
  <si>
    <t>VOLTE DE FONTAINES</t>
  </si>
  <si>
    <t>VOLUPTO DES BOURDONS</t>
  </si>
  <si>
    <t>UHLAND D'AVEN</t>
  </si>
  <si>
    <t>UN INSTANT DE L'OURCQ</t>
  </si>
  <si>
    <t>VDESAS DU CHAPELAN</t>
  </si>
  <si>
    <t>QUABAR DES MONCEAUX</t>
  </si>
  <si>
    <t>QUOUTSOU</t>
  </si>
  <si>
    <t>RAHAN D'HURL'VENT</t>
  </si>
  <si>
    <t>RASTAQUOUERE</t>
  </si>
  <si>
    <t>ROCK STAR DE LA FOSSE</t>
  </si>
  <si>
    <t>ROMEO DE CHAMBORD</t>
  </si>
  <si>
    <t>ROSCO DE BELLEFOND</t>
  </si>
  <si>
    <t>ROUDOUDOU D'HURL'VENT</t>
  </si>
  <si>
    <t>ROYAL ARONN DU VASSAL</t>
  </si>
  <si>
    <t>SAFRAN LANDAI</t>
  </si>
  <si>
    <t>SALAM DU ROC</t>
  </si>
  <si>
    <t>SANTJU'S DE L'OURCQ</t>
  </si>
  <si>
    <t>SCOOTY DU TOURPS</t>
  </si>
  <si>
    <t>SCOTTY DU HAM</t>
  </si>
  <si>
    <t>SELLIANY CANDY</t>
  </si>
  <si>
    <t>SHAOLIN D'HURL'VENT</t>
  </si>
  <si>
    <t>SHUTTERFLY DE L'OURCQ</t>
  </si>
  <si>
    <t>SILANCER DU COSTIL</t>
  </si>
  <si>
    <t>SPARTAKUS DE FRANCE</t>
  </si>
  <si>
    <t>STYLE DE BLONDE</t>
  </si>
  <si>
    <t>TAARON DES CHARMES</t>
  </si>
  <si>
    <t>TANAM DE GRANGUES</t>
  </si>
  <si>
    <t>TAXI DRIVER DU LIN</t>
  </si>
  <si>
    <t>TINOTAUROS DE FLORYS</t>
  </si>
  <si>
    <t>TOLKIEN DER LENN</t>
  </si>
  <si>
    <t>TOUTATIS LACOUR</t>
  </si>
  <si>
    <t>TRICKY CHOICE DU PENA</t>
  </si>
  <si>
    <t>TZAR DE LINKEY</t>
  </si>
  <si>
    <t>UP MARKET DE MONS</t>
  </si>
  <si>
    <t>ACTIF D'ARGENT</t>
  </si>
  <si>
    <t>ALEOS DE TERRETOT</t>
  </si>
  <si>
    <t>ALTO DE FOUGNARD</t>
  </si>
  <si>
    <t>AMOUR DE FOUGNARD</t>
  </si>
  <si>
    <t>ATCHOUM DES LICHERES</t>
  </si>
  <si>
    <t>AVENIR DE L'AUMONT</t>
  </si>
  <si>
    <t>UELEME DU LIN</t>
  </si>
  <si>
    <t>UNHARO DU LIEMONT</t>
  </si>
  <si>
    <t>DADDY ROSE DES VENTS</t>
  </si>
  <si>
    <t>DAGSTER DU ROQUET</t>
  </si>
  <si>
    <t>DAHO DU PARADIS</t>
  </si>
  <si>
    <t>DARK'ANGELO DREAM</t>
  </si>
  <si>
    <t>DIMSOUM DU MONTCEAU</t>
  </si>
  <si>
    <t>DIWAN MONTVERT</t>
  </si>
  <si>
    <t>DJANGO DES LANDELLES</t>
  </si>
  <si>
    <t>DJUNGLE SPEED</t>
  </si>
  <si>
    <t>CALGARY DER LENN</t>
  </si>
  <si>
    <t>CAS D'ECOLE DU LUY</t>
  </si>
  <si>
    <t>C'EST MOI D'OTHON</t>
  </si>
  <si>
    <t>CHAMPAGNE D'AR CUS</t>
  </si>
  <si>
    <t>CHIVAS DE FOUGNARD</t>
  </si>
  <si>
    <t>CICERON FEVER WELL'S</t>
  </si>
  <si>
    <t>COBOLD STARR</t>
  </si>
  <si>
    <t>COCKTAIL DE FOUGNARD</t>
  </si>
  <si>
    <t>COME ON ROSE DES VENT</t>
  </si>
  <si>
    <t>COMEBACK DE L'AUMOY</t>
  </si>
  <si>
    <t>CONSEIL D'ETAT A TWIN</t>
  </si>
  <si>
    <t>COUTSOU DE LALANDE</t>
  </si>
  <si>
    <t>BACARA DE GROSSETIERE</t>
  </si>
  <si>
    <t>BACCHUS DU HERSENT</t>
  </si>
  <si>
    <t>BACCUS DE LALANDE</t>
  </si>
  <si>
    <t>BALROG D'AVEN</t>
  </si>
  <si>
    <t>BAMBY DE LA TOUR</t>
  </si>
  <si>
    <t>BATMAN D'ÉTÉ</t>
  </si>
  <si>
    <t>BLACK SWAN DU BUHOT</t>
  </si>
  <si>
    <t>BLUE BIRD DU LIN</t>
  </si>
  <si>
    <t>BO'DESIR DE BELAIR</t>
  </si>
  <si>
    <t>BOLIDE DE CHAMBORD</t>
  </si>
  <si>
    <t>BOSTON DES LONDES</t>
  </si>
  <si>
    <t>BOUT'CHOU DU VAL D'AY</t>
  </si>
  <si>
    <t>BROOKLANDS D'ANGRIE</t>
  </si>
  <si>
    <t>ESPRESSO GRAVIERE</t>
  </si>
  <si>
    <t>ETADAM D'ODIVAL</t>
  </si>
  <si>
    <t>EVEREST DU VERDON</t>
  </si>
  <si>
    <t>EWOKS DU FIEF</t>
  </si>
  <si>
    <t>DANDY DER LENN</t>
  </si>
  <si>
    <t>DELIZIO ICE</t>
  </si>
  <si>
    <t>DIADEME DU PINSON</t>
  </si>
  <si>
    <t>4 ans</t>
  </si>
  <si>
    <t>5 ans</t>
  </si>
  <si>
    <t>3 ans</t>
  </si>
  <si>
    <t>Nom</t>
  </si>
  <si>
    <t>BAYARD DE FOUGNARD</t>
  </si>
  <si>
    <t>BENEF DES BRIMBELLES</t>
  </si>
  <si>
    <t>BOX OFFICE DU PENA</t>
  </si>
  <si>
    <t>BROOCKLYN WILLIAMS</t>
  </si>
  <si>
    <t>APPY DJI DU SEREIN</t>
  </si>
  <si>
    <t>TWISTER DES COLLIERES</t>
  </si>
  <si>
    <t>QUEL AMOUR DES IFS</t>
  </si>
  <si>
    <t>QUEIROS DU ROC</t>
  </si>
  <si>
    <t>QUANCAL BRINIE BLONDE</t>
  </si>
  <si>
    <t>RODRIGO DU LUY</t>
  </si>
  <si>
    <t>Naissance</t>
  </si>
  <si>
    <t>Taille</t>
  </si>
  <si>
    <t>PM</t>
  </si>
  <si>
    <t>OUTSIDER</t>
  </si>
  <si>
    <t>BWP</t>
  </si>
  <si>
    <t>DELICE MARNAISE</t>
  </si>
  <si>
    <t>PFS</t>
  </si>
  <si>
    <t>SLOGAN DE TYV</t>
  </si>
  <si>
    <t>GOLDEN DU MESNIL</t>
  </si>
  <si>
    <t>BEAU PRINCE</t>
  </si>
  <si>
    <t>NF</t>
  </si>
  <si>
    <t>NAJISCO D'HARYNS</t>
  </si>
  <si>
    <t>KLARA LOVE DE CE</t>
  </si>
  <si>
    <t>SELIM DE SIAM</t>
  </si>
  <si>
    <t>JIMMERDOR DE FLORYS</t>
  </si>
  <si>
    <t>QURE DE LA RIVE</t>
  </si>
  <si>
    <t>LINARO</t>
  </si>
  <si>
    <t>POET</t>
  </si>
  <si>
    <t>KANTJE'S RONALDO</t>
  </si>
  <si>
    <t>SISSI DE MONTMAIN</t>
  </si>
  <si>
    <t>RAMBO</t>
  </si>
  <si>
    <t>PIDJI DU TILIA</t>
  </si>
  <si>
    <t>TATCH ME DU SEREIN</t>
  </si>
  <si>
    <t>WATCH ME</t>
  </si>
  <si>
    <t>DJALINA</t>
  </si>
  <si>
    <t>NASWAN</t>
  </si>
  <si>
    <t>AR</t>
  </si>
  <si>
    <t>QUIM'BO D'ARGENT</t>
  </si>
  <si>
    <t>PRECTIGE DES ISLOTS</t>
  </si>
  <si>
    <t>GABI</t>
  </si>
  <si>
    <t>ARON N</t>
  </si>
  <si>
    <t>DRPON</t>
  </si>
  <si>
    <t>SILVERLEA MARTINE</t>
  </si>
  <si>
    <t>SILVERLEA FLASH HARRY</t>
  </si>
  <si>
    <t>PRUNE DE LA GROSSETIERE</t>
  </si>
  <si>
    <t>OSCAR DES CHOUANS</t>
  </si>
  <si>
    <t>W</t>
  </si>
  <si>
    <t>SILVERLEA FRANCINA</t>
  </si>
  <si>
    <t>ZODIAK</t>
  </si>
  <si>
    <t>NRPS</t>
  </si>
  <si>
    <t>DAKOTA III</t>
  </si>
  <si>
    <t>WD</t>
  </si>
  <si>
    <t>PARC BONEDDWR</t>
  </si>
  <si>
    <t>ALIKA II</t>
  </si>
  <si>
    <t>HADJ A</t>
  </si>
  <si>
    <t>AA</t>
  </si>
  <si>
    <t>CLINTON</t>
  </si>
  <si>
    <t>HOLST</t>
  </si>
  <si>
    <t>HIPIPIP DE LA MOTTE</t>
  </si>
  <si>
    <t>WB</t>
  </si>
  <si>
    <t>ELVEY JARNAC</t>
  </si>
  <si>
    <t>DEXTER LEAM PONDI</t>
  </si>
  <si>
    <t>CO</t>
  </si>
  <si>
    <t>POETIC JUSTICE</t>
  </si>
  <si>
    <t>O'FOLLE D'HARYNS</t>
  </si>
  <si>
    <t>KOOIHUSTER TEAKE</t>
  </si>
  <si>
    <t>HASTING DU BUHOT</t>
  </si>
  <si>
    <t>EMERAUDE DU PAING</t>
  </si>
  <si>
    <t>VAZY DU VIERTOT</t>
  </si>
  <si>
    <t>MACHNO CARWYN</t>
  </si>
  <si>
    <t>LLANARTH MARC AP BRAINT</t>
  </si>
  <si>
    <t>BACCARA DE BRIE</t>
  </si>
  <si>
    <t>DESIRADE DE TYV</t>
  </si>
  <si>
    <t>ALRICHO</t>
  </si>
  <si>
    <t>SIRENE DE CHAMBORD</t>
  </si>
  <si>
    <t>GOLIATH DES LONDES</t>
  </si>
  <si>
    <t>INDIANAPOLIS II</t>
  </si>
  <si>
    <t>SFA</t>
  </si>
  <si>
    <t xml:space="preserve">SOCRATE DE CHIVRE </t>
  </si>
  <si>
    <t>SNOOPY DES ETISSES</t>
  </si>
  <si>
    <t>POESIE DES CHAMPS</t>
  </si>
  <si>
    <t xml:space="preserve">UTRILLO VD HEFFINCK </t>
  </si>
  <si>
    <t>WELCOME SYMPATICO</t>
  </si>
  <si>
    <t>HAN</t>
  </si>
  <si>
    <t>GAMBLE DE GARENNE</t>
  </si>
  <si>
    <t>KID DE GARENNE</t>
  </si>
  <si>
    <t>OUELCOME DONARLO</t>
  </si>
  <si>
    <t>BROOKLANDS MOONWALKER</t>
  </si>
  <si>
    <t>DOREE D'ANGRIE</t>
  </si>
  <si>
    <t>UN ATOUT D'ANGRIE</t>
  </si>
  <si>
    <t>USANDRO TILIA DERLENN</t>
  </si>
  <si>
    <t>WK</t>
  </si>
  <si>
    <t>TENDRESSE DER LENN</t>
  </si>
  <si>
    <t>PO</t>
  </si>
  <si>
    <t>SITGESS DU LUY</t>
  </si>
  <si>
    <t>THUNDER DU BLIN</t>
  </si>
  <si>
    <t>DAFYDD DE L'ARCHE</t>
  </si>
  <si>
    <t>INES DE DOMART</t>
  </si>
  <si>
    <t>VOLCAN ROUGE</t>
  </si>
  <si>
    <t>UTOPIE DE KERGLENN</t>
  </si>
  <si>
    <t>QUIDAM DE REVEL</t>
  </si>
  <si>
    <t>DON JUAN V</t>
  </si>
  <si>
    <t>VALMA DE FOUGNARD</t>
  </si>
  <si>
    <t>GOLDFEVER</t>
  </si>
  <si>
    <t>THALIA DE L'AURORE</t>
  </si>
  <si>
    <t>ULK D'ÉTÉ</t>
  </si>
  <si>
    <t>JERRY II</t>
  </si>
  <si>
    <t>ROCAMBOLE III</t>
  </si>
  <si>
    <t>DOLLAR DE LA PIERRE</t>
  </si>
  <si>
    <t>SF</t>
  </si>
  <si>
    <t>PETITE MOISE</t>
  </si>
  <si>
    <t>MOLENE DES VERROUIS</t>
  </si>
  <si>
    <t>TITAN DU MOUGARD</t>
  </si>
  <si>
    <t>PADDY DE France</t>
  </si>
  <si>
    <t>POMONE ROSE DES VENTS</t>
  </si>
  <si>
    <t>UN PRINCE DU RUERE</t>
  </si>
  <si>
    <t>ERYNE DU PARADIS Z</t>
  </si>
  <si>
    <t>Z</t>
  </si>
  <si>
    <t>ERCO VAN'T ROOSAKKER</t>
  </si>
  <si>
    <t>QRACK DE PLEVILLE</t>
  </si>
  <si>
    <t>CS</t>
  </si>
  <si>
    <t>TACTIC DES MERLES</t>
  </si>
  <si>
    <t>KADOR DU TILIA</t>
  </si>
  <si>
    <t>UN CAPRICE DECHALUSSE</t>
  </si>
  <si>
    <t>ODINE ELVEY</t>
  </si>
  <si>
    <t>BOLINO RAVIGNAN</t>
  </si>
  <si>
    <t>NINIO DE ROX</t>
  </si>
  <si>
    <t>SAPHYRE MONTVERT</t>
  </si>
  <si>
    <t>GALICE DU RUET</t>
  </si>
  <si>
    <t>UPSO D'AUNOU</t>
  </si>
  <si>
    <t>KILINA ALUINN</t>
  </si>
  <si>
    <t>NABOR</t>
  </si>
  <si>
    <t>GINA DES MONCEAUX</t>
  </si>
  <si>
    <t>ROSIRE</t>
  </si>
  <si>
    <t>LETIZZIA</t>
  </si>
  <si>
    <t>SHINING STARR ARISTO</t>
  </si>
  <si>
    <t>CAP DE B'NEVILLE</t>
  </si>
  <si>
    <t>HERA D'HURLEVENT</t>
  </si>
  <si>
    <t>BOOGIE DE LA GERE</t>
  </si>
  <si>
    <t>MOVIE STAR TILIA</t>
  </si>
  <si>
    <t>DIVA DE ST SAMSON</t>
  </si>
  <si>
    <t>COUNT IVOR</t>
  </si>
  <si>
    <t>PS</t>
  </si>
  <si>
    <t>NOLA DE MELA</t>
  </si>
  <si>
    <t>SABLE NOIR DOUSUD</t>
  </si>
  <si>
    <t>SANDY DU BLIN</t>
  </si>
  <si>
    <t>JOAD</t>
  </si>
  <si>
    <t>LEADERSHIP</t>
  </si>
  <si>
    <t>NABORAH D'HURL'VENT</t>
  </si>
  <si>
    <t>JANVILLE SPONTE</t>
  </si>
  <si>
    <t>JACKSON ST HYVER</t>
  </si>
  <si>
    <t>NARISKA LANDAISE</t>
  </si>
  <si>
    <t>FARENEIT HERQUETOT</t>
  </si>
  <si>
    <t>GOLD DU ROC</t>
  </si>
  <si>
    <t>BURTON DES CHOUANS</t>
  </si>
  <si>
    <t>KANTJE'S ADMIRAAL</t>
  </si>
  <si>
    <t>HELENA DE TYV</t>
  </si>
  <si>
    <t>NINA DU TOURPS</t>
  </si>
  <si>
    <t>SILVERLEA BAYWATCH</t>
  </si>
  <si>
    <t>MINOTAUROS</t>
  </si>
  <si>
    <t>SWB</t>
  </si>
  <si>
    <t>KISS MY ROCK</t>
  </si>
  <si>
    <t>LUSTY DU BAILLY</t>
  </si>
  <si>
    <t>FORTY DE GRANGE</t>
  </si>
  <si>
    <t>IOWA</t>
  </si>
  <si>
    <t>KWPN</t>
  </si>
  <si>
    <t>HUTCHIE</t>
  </si>
  <si>
    <t>ICE AND FIRE D'ALBRAN</t>
  </si>
  <si>
    <t>KADIRA DE TYV</t>
  </si>
  <si>
    <t>ENVOL D'ANGRIE</t>
  </si>
  <si>
    <t>LANCER</t>
  </si>
  <si>
    <t>LUDVINA DU COSTIL</t>
  </si>
  <si>
    <t>ATHYS ROCQ</t>
  </si>
  <si>
    <t>HUIT DE MAI</t>
  </si>
  <si>
    <t>PIN UP DE BLONDE</t>
  </si>
  <si>
    <t>DEMVER</t>
  </si>
  <si>
    <t>QUARTZ IV</t>
  </si>
  <si>
    <t>EDANUM DE GRANGUES</t>
  </si>
  <si>
    <t>LAUDANUM</t>
  </si>
  <si>
    <t>GALMOUR DU LIN</t>
  </si>
  <si>
    <t>FAKIR DE RAVARY</t>
  </si>
  <si>
    <t>PHARONE DE FLORYS</t>
  </si>
  <si>
    <t>NANTANO</t>
  </si>
  <si>
    <t>HOKOUME DE LERIEU</t>
  </si>
  <si>
    <t>WTC</t>
  </si>
  <si>
    <t>ARTHUR WELSH KING</t>
  </si>
  <si>
    <t>JOLIE SQUAW DU SUD</t>
  </si>
  <si>
    <t>VANDALE DAF</t>
  </si>
  <si>
    <t>QUICK STAR</t>
  </si>
  <si>
    <t>OPIUM DE TALMA</t>
  </si>
  <si>
    <t>JESPOIRE DE LINKEY</t>
  </si>
  <si>
    <t>ESPOIR KERHAMONIC</t>
  </si>
  <si>
    <t>EVA LA BREE</t>
  </si>
  <si>
    <t>LANDO</t>
  </si>
  <si>
    <t>DWB</t>
  </si>
  <si>
    <t>RUNE D'AVEN</t>
  </si>
  <si>
    <t>PEPS DOMAIN</t>
  </si>
  <si>
    <t>LINDA DU VAST</t>
  </si>
  <si>
    <t>GLEN DE L'AUMONT</t>
  </si>
  <si>
    <t>IDEM DE B'NEVILLE</t>
  </si>
  <si>
    <t>LOUPIOTE DE MONS</t>
  </si>
  <si>
    <t>FLOWER DE GRANGE</t>
  </si>
  <si>
    <t>CAROLA III</t>
  </si>
  <si>
    <t>EL FIF</t>
  </si>
  <si>
    <t>MEEPING CHA DE FLORYS</t>
  </si>
  <si>
    <t>SWANN DE BEAUFORT</t>
  </si>
  <si>
    <t>ISIS D'HARDY</t>
  </si>
  <si>
    <t>POMPEI</t>
  </si>
  <si>
    <t>INTERMEDE A BORD</t>
  </si>
  <si>
    <t>BERLINA II</t>
  </si>
  <si>
    <t>IN CHALLAAH II</t>
  </si>
  <si>
    <t>RASMUS</t>
  </si>
  <si>
    <t>RIVENDEL DE CHATELAIN</t>
  </si>
  <si>
    <t>MAC GEYVER</t>
  </si>
  <si>
    <t>SAMBA DE BLONDE</t>
  </si>
  <si>
    <t>HAPPY DES CHARMES</t>
  </si>
  <si>
    <t>ETOILE DES ROSES</t>
  </si>
  <si>
    <t>TONNERRE D'ANGRIE</t>
  </si>
  <si>
    <t>VIERSEN K</t>
  </si>
  <si>
    <t>DARBY DB</t>
  </si>
  <si>
    <t>DORNICK B</t>
  </si>
  <si>
    <t>UDAIPUR NORDMANN</t>
  </si>
  <si>
    <t>NOURA FILLE DU SOLEIL</t>
  </si>
  <si>
    <t>NAUGHTY VAN GRAAF JANSHOF</t>
  </si>
  <si>
    <t>MATA HARI</t>
  </si>
  <si>
    <t>CANSAS</t>
  </si>
  <si>
    <t>MAD DU BOSC</t>
  </si>
  <si>
    <t>RAHIFA EL AYLA</t>
  </si>
  <si>
    <t>JOCKER DES NOUETTES</t>
  </si>
  <si>
    <t>DONOT DISTURB OF LAYS</t>
  </si>
  <si>
    <t>DOLLAR FD</t>
  </si>
  <si>
    <t>EYE CATCHER DE LOURCQ</t>
  </si>
  <si>
    <t>SYSTEME D'ARGENT</t>
  </si>
  <si>
    <t>LYTTLE GIRL</t>
  </si>
  <si>
    <t>TYPE D'ELLE</t>
  </si>
  <si>
    <t>SYRIAC</t>
  </si>
  <si>
    <t xml:space="preserve"> PFS</t>
  </si>
  <si>
    <t>JARDIN SECRET DOT</t>
  </si>
  <si>
    <t xml:space="preserve"> NF</t>
  </si>
  <si>
    <t>WILLOWAY GOOD AS GOLD  (GB)</t>
  </si>
  <si>
    <t>MEXICO DE CAUDARD</t>
  </si>
  <si>
    <t>RAFALE DU PINSON</t>
  </si>
  <si>
    <t>KARISTO DE L'AUMONT</t>
  </si>
  <si>
    <t xml:space="preserve"> SFA</t>
  </si>
  <si>
    <t>RIANNA D'URANIE</t>
  </si>
  <si>
    <t xml:space="preserve">OSCAR DES CHOUANS </t>
  </si>
  <si>
    <t xml:space="preserve"> WB</t>
  </si>
  <si>
    <t>FS CHAMPION DE LUXE (DE)</t>
  </si>
  <si>
    <t xml:space="preserve"> DRPON</t>
  </si>
  <si>
    <t>GAZELLE DU PLATEAU</t>
  </si>
  <si>
    <t xml:space="preserve">VAZY DU VIERTOT </t>
  </si>
  <si>
    <t>KANTJE'S RONALDO (NL)</t>
  </si>
  <si>
    <t>MANON BELPLAINE</t>
  </si>
  <si>
    <t xml:space="preserve">BEN KEBIR </t>
  </si>
  <si>
    <t xml:space="preserve"> AR</t>
  </si>
  <si>
    <t>BARBY DE BLONDE (BE)</t>
  </si>
  <si>
    <t xml:space="preserve"> SBS</t>
  </si>
  <si>
    <t>WELCOME SYMPATICO  (DE)</t>
  </si>
  <si>
    <t xml:space="preserve"> HAN</t>
  </si>
  <si>
    <t>UNDER COVER FAST</t>
  </si>
  <si>
    <t>SNOWDROP DU LUOT</t>
  </si>
  <si>
    <t xml:space="preserve"> CO</t>
  </si>
  <si>
    <t xml:space="preserve">CYRANO PONDI </t>
  </si>
  <si>
    <t>QUINTUS D'09 (BE)</t>
  </si>
  <si>
    <t xml:space="preserve"> BWP</t>
  </si>
  <si>
    <t>QUEURBY DU FIEF</t>
  </si>
  <si>
    <t xml:space="preserve"> WD</t>
  </si>
  <si>
    <t>DYFFRYNALED GARI TRYFAN  (GB)</t>
  </si>
  <si>
    <t>ARON N (DE)</t>
  </si>
  <si>
    <t xml:space="preserve">ENVOL D'ANGRIE </t>
  </si>
  <si>
    <t>GINGER RAVIGNAN</t>
  </si>
  <si>
    <t>ECLAIRE DE BLONDE</t>
  </si>
  <si>
    <t>ULTRA DE ROUHET</t>
  </si>
  <si>
    <t>LANCER(DE)</t>
  </si>
  <si>
    <t>ARON N(DE)</t>
  </si>
  <si>
    <t>ERELA DES IFS</t>
  </si>
  <si>
    <t>PALEO DARGOS</t>
  </si>
  <si>
    <t>LOUIS(DE)</t>
  </si>
  <si>
    <t>JALOUSIE DES CONTES</t>
  </si>
  <si>
    <t>LOVE</t>
  </si>
  <si>
    <t>WELCOME SYMPATICO(DE)</t>
  </si>
  <si>
    <t>IRLANDE D'ARGENT</t>
  </si>
  <si>
    <t>DSA</t>
  </si>
  <si>
    <t>AZEER</t>
  </si>
  <si>
    <t>LINARO(DE)</t>
  </si>
  <si>
    <t>KROCUS DU FEYDEL</t>
  </si>
  <si>
    <t>VALERA DU CHESNAY</t>
  </si>
  <si>
    <t>DOOWUP DE GRISIEN</t>
  </si>
  <si>
    <t>EMOCJA</t>
  </si>
  <si>
    <t>OES</t>
  </si>
  <si>
    <t>HEFF</t>
  </si>
  <si>
    <t>EASY BOY'S DREAM</t>
  </si>
  <si>
    <t>SIOUX DU GODION</t>
  </si>
  <si>
    <t>SFB</t>
  </si>
  <si>
    <t>CAERAFON SEREN AUR (GBR)</t>
  </si>
  <si>
    <t>TIREINON LLWYNOG (GBR</t>
  </si>
  <si>
    <t>ELIXIR DE VILLELONGUE</t>
  </si>
  <si>
    <t>BOWIE DE VILLELONGUE</t>
  </si>
  <si>
    <t>BOTSWANA VILLELONGUE</t>
  </si>
  <si>
    <t>UBER DE BORD</t>
  </si>
  <si>
    <t>ENGEL DES HERBAGES</t>
  </si>
  <si>
    <t>NITRO DES HERBAGES</t>
  </si>
  <si>
    <t>ISLAND DE L'AUMONT</t>
  </si>
  <si>
    <t>ENVOYE SPECIAL DU LUY</t>
  </si>
  <si>
    <t>EXODUS ANGIES ROSE</t>
  </si>
  <si>
    <t>JOLLY ROSE</t>
  </si>
  <si>
    <t>QUIMPER III</t>
  </si>
  <si>
    <t>FARGO DE LA RONDE</t>
  </si>
  <si>
    <t>FEST NOZ WILLIAMS</t>
  </si>
  <si>
    <t>FLAMINGO SERELD'HEL</t>
  </si>
  <si>
    <t>FLASH RISLOIS</t>
  </si>
  <si>
    <t>FLOKI DE BECHEVEL</t>
  </si>
  <si>
    <t>FRENCHCORNET D'ODIVAL</t>
  </si>
  <si>
    <t>VENTRA TERRE RISLOIS</t>
  </si>
  <si>
    <t>WINDOWS VH COSTERSVELD</t>
  </si>
  <si>
    <t>HAITI DES CHOUANS</t>
  </si>
  <si>
    <t>BULLE D'ÉTÉ</t>
  </si>
  <si>
    <t>PAOLA DES HAYETTES</t>
  </si>
  <si>
    <t>NIGHT FEVER DU DON</t>
  </si>
  <si>
    <t>ISEULT DE LA BUTTE</t>
  </si>
  <si>
    <t>ARANE DE BLONDE</t>
  </si>
  <si>
    <t>FOX TROTT DE L'AUMOY</t>
  </si>
  <si>
    <t>FOXY HEUTIERE</t>
  </si>
  <si>
    <t>FRAGGLE ROCK D'ÉTÉ</t>
  </si>
  <si>
    <t>GANAY DE CHOC</t>
  </si>
  <si>
    <t>GATSBY DES SAULAIES</t>
  </si>
  <si>
    <t>GIBUS DE KERVALENNOU</t>
  </si>
  <si>
    <t>GOLD D'ODIVAL</t>
  </si>
  <si>
    <t>GRAFFITI RISLOIS</t>
  </si>
  <si>
    <t>GUERNICA DE JOMAT</t>
  </si>
  <si>
    <t>HAPPY DU TOUNEY</t>
  </si>
  <si>
    <t>HENRI IV DE TWIN</t>
  </si>
  <si>
    <t>HEVOLI DES TILL</t>
  </si>
  <si>
    <t>HOWARD D'ÉTÉ</t>
  </si>
  <si>
    <t>HYADESZAZOU DE BLONDE</t>
  </si>
  <si>
    <t>GALACTIK OR DU TISON</t>
  </si>
  <si>
    <t>GATSBY DE LA SELUNE</t>
  </si>
  <si>
    <t>GHANAO DES CAPPES</t>
  </si>
  <si>
    <t>GOLD ETERNEL POUNE'S</t>
  </si>
  <si>
    <t>GOLDORAK DU VAL D'AY</t>
  </si>
  <si>
    <t>GRAND CRU D'AR CUS</t>
  </si>
  <si>
    <t>GRIZZLI D'ÉTÉ</t>
  </si>
  <si>
    <t>GUNS N' ROSES NEOTTIA</t>
  </si>
  <si>
    <t>FENIX D'HURL'VENT</t>
  </si>
  <si>
    <t>REVERIE</t>
  </si>
  <si>
    <t>COLOMBE NORMANDE</t>
  </si>
  <si>
    <t>EAU DOUCE</t>
  </si>
  <si>
    <t>QUAT'SOUS</t>
  </si>
  <si>
    <t>HEROS TER PUTTE</t>
  </si>
  <si>
    <t>JINGL'BELLS DU BORGET</t>
  </si>
  <si>
    <t>CORIOLAN</t>
  </si>
  <si>
    <t>ULK D'ETE</t>
  </si>
  <si>
    <t>DIVA DE BLONDE</t>
  </si>
  <si>
    <t>VERDI</t>
  </si>
  <si>
    <t>OEP</t>
  </si>
  <si>
    <t>HAVANE DE QUERY</t>
  </si>
  <si>
    <t>CONSUL DL VIE Z</t>
  </si>
  <si>
    <t>SAKOURA HERMITIERE</t>
  </si>
  <si>
    <t>HURRICANE OF LAPS</t>
  </si>
  <si>
    <t>VERY STAR KERVEYER</t>
  </si>
  <si>
    <t>ETOILE DU TOUNEY</t>
  </si>
  <si>
    <t>SKY DES ORCETS</t>
  </si>
  <si>
    <t>JOBIC DE COATREAL</t>
  </si>
  <si>
    <t>NONNETTE DU VIEIL OR</t>
  </si>
  <si>
    <t>BALILO</t>
  </si>
  <si>
    <t>TORNESCH</t>
  </si>
  <si>
    <t>JAVA ELVEY</t>
  </si>
  <si>
    <t>ABILA DES CHOUANS</t>
  </si>
  <si>
    <t>DYFFRYNALED GARI TRYFAN(GB)</t>
  </si>
  <si>
    <t>QUAOURA DES MENHIRS</t>
  </si>
  <si>
    <t>VERLAN DES BRIMBELLES</t>
  </si>
  <si>
    <t>CABRIOLE RISLOISE</t>
  </si>
  <si>
    <t>DASWAM</t>
  </si>
  <si>
    <t>UTRILLO VD HEFFINCK</t>
  </si>
  <si>
    <t>GOLD DE BECOURT</t>
  </si>
  <si>
    <t>VOLCANIKE ETERNELLE</t>
  </si>
  <si>
    <t>IVOIRE DE CIVRY</t>
  </si>
  <si>
    <t>ROMANE D'ODIVAL</t>
  </si>
  <si>
    <t>VENI VEDI VICI</t>
  </si>
  <si>
    <t>KOKO</t>
  </si>
  <si>
    <t>NOBLESSE DU COTEAUX</t>
  </si>
  <si>
    <t>KALEM</t>
  </si>
  <si>
    <t>NEICOP D'ARGENT</t>
  </si>
  <si>
    <t>LUBY DE LA SEULLES</t>
  </si>
  <si>
    <t>TARIG DES CHOUANS</t>
  </si>
  <si>
    <t>RENOIR WE</t>
  </si>
  <si>
    <t>VIC DE BANNES</t>
  </si>
  <si>
    <t>QUEST DU BUHOT</t>
  </si>
  <si>
    <t>POURQUOI DE HUS Z</t>
  </si>
  <si>
    <t>PILOT DE HUS</t>
  </si>
  <si>
    <t>OLD</t>
  </si>
  <si>
    <t>PERUVIA DE L'ODET</t>
  </si>
  <si>
    <t>EON DE LOYE</t>
  </si>
  <si>
    <t>GRAHAM'S D'ÉTÉ</t>
  </si>
  <si>
    <t xml:space="preserve"> -</t>
  </si>
  <si>
    <t>IDIVADAHO DE BLONDE</t>
  </si>
  <si>
    <t>IT BOY ALIAS</t>
  </si>
  <si>
    <t>ITSBY O'BAZ</t>
  </si>
  <si>
    <t>WPB</t>
  </si>
  <si>
    <t>QUACKEL DES BOURDONS</t>
  </si>
  <si>
    <t>DOPPELSPIEL</t>
  </si>
  <si>
    <t>H'ART ATTACK D'ELPHEN</t>
  </si>
  <si>
    <t>ARNAC D'ELPHEN</t>
  </si>
  <si>
    <t>AES</t>
  </si>
  <si>
    <t>UPETA STRADANA</t>
  </si>
  <si>
    <t>WA</t>
  </si>
  <si>
    <t>FORLAN HUMDINGER</t>
  </si>
  <si>
    <t>HATOV CORDAILLA</t>
  </si>
  <si>
    <t>EUROCOMMERCE BERLIN</t>
  </si>
  <si>
    <t>SAMBORA MILIN RIANT</t>
  </si>
  <si>
    <t>ROTHERWOOD AMBASSADOR</t>
  </si>
  <si>
    <t>HAVENGERS TEMPLIERS</t>
  </si>
  <si>
    <t>ONDEE D'AU</t>
  </si>
  <si>
    <t>LORD CALANDO</t>
  </si>
  <si>
    <t>HELIOSTAR DE CAZALS</t>
  </si>
  <si>
    <t>TAFTAS DE LIGOURE</t>
  </si>
  <si>
    <t>TRESOR DU RENOM</t>
  </si>
  <si>
    <t>AC</t>
  </si>
  <si>
    <t>HELLO DE LA HAGUE</t>
  </si>
  <si>
    <t>POESIE DE LA HAGUE</t>
  </si>
  <si>
    <t>HENDRIX BRET'L</t>
  </si>
  <si>
    <t>READY STEADYGO CLOVER</t>
  </si>
  <si>
    <t>HIDALGO DE LA RONDE</t>
  </si>
  <si>
    <t>USTINOV LANDAI</t>
  </si>
  <si>
    <t>FFAL SYBIL</t>
  </si>
  <si>
    <t>FFALD BLACK KNIGHT</t>
  </si>
  <si>
    <t>HOLD UP DES CHARMES</t>
  </si>
  <si>
    <t>PEPITE DES CHARMES</t>
  </si>
  <si>
    <t>HOPE DE JOLB</t>
  </si>
  <si>
    <t>TYCOON CARWYN</t>
  </si>
  <si>
    <t>LUCINDA DES ETISSE</t>
  </si>
  <si>
    <t>HOULA HOP DE BRENUS</t>
  </si>
  <si>
    <t>ORKIDEE DE CIVRY</t>
  </si>
  <si>
    <t>GENI DE LALANDE</t>
  </si>
  <si>
    <t>RAPSODIE DE LALANDE</t>
  </si>
  <si>
    <t>LEOPARD DE MAHOUD</t>
  </si>
  <si>
    <t>JAMAISANTOI CORDAILLA</t>
  </si>
  <si>
    <t>DOLLAR DU ROUET</t>
  </si>
  <si>
    <t>JOGRY D'ODIVAL</t>
  </si>
  <si>
    <t>OGRION DES CHAMPS</t>
  </si>
  <si>
    <t>ARBALETE D'AUDES</t>
  </si>
  <si>
    <t>ICARE DE CHAUDRY</t>
  </si>
  <si>
    <t>JUNGLE BOOGIE ALIAS</t>
  </si>
  <si>
    <t>MALITO DE REVE</t>
  </si>
  <si>
    <t>QUEEN SYMPATICO TILIA</t>
  </si>
  <si>
    <t>I EST OU DE PARADE</t>
  </si>
  <si>
    <t>POUR LA VIE PARADE</t>
  </si>
  <si>
    <t>OC</t>
  </si>
  <si>
    <t>NAGIR DES PINS</t>
  </si>
  <si>
    <t>I LOVE YOU DE LA VIE</t>
  </si>
  <si>
    <t>UREYS DE DENAT</t>
  </si>
  <si>
    <t>JULIETTE DU CHASOMAR</t>
  </si>
  <si>
    <t>IAM A STAR D'EMBETS</t>
  </si>
  <si>
    <t>MADONA DU PARK</t>
  </si>
  <si>
    <t>OBERON DU MOULIN</t>
  </si>
  <si>
    <t>INCHALAH DE BEAU MONT</t>
  </si>
  <si>
    <t>MARQUISE D'ORVAL</t>
  </si>
  <si>
    <t>INSOLENT DE BIRAVAL</t>
  </si>
  <si>
    <t>MONTBAZILLAC DU LIN</t>
  </si>
  <si>
    <t>CALAMITY DE BIRAVAL</t>
  </si>
  <si>
    <t>COPB</t>
  </si>
  <si>
    <t>VOYOU DU ROUTHOU</t>
  </si>
  <si>
    <t>INSTANT CRUSH DRAPDOR</t>
  </si>
  <si>
    <t>2022*</t>
  </si>
  <si>
    <t>2023*</t>
  </si>
  <si>
    <t>KEN VAN ORCHID</t>
  </si>
  <si>
    <t>MANDOLINE D'OPALE</t>
  </si>
  <si>
    <t>IRAM BOY D'EMBETS</t>
  </si>
  <si>
    <t>SANDRO BOY</t>
  </si>
  <si>
    <t>DEEP WHITE DES EMBETS</t>
  </si>
  <si>
    <t>VIP DES DEMOISELLES</t>
  </si>
  <si>
    <t>IRON MAN DU CAUROY</t>
  </si>
  <si>
    <t>AMITYVIL DES ISLOT</t>
  </si>
  <si>
    <t>ISOKA BERENCE</t>
  </si>
  <si>
    <t>IRIN FFOREST</t>
  </si>
  <si>
    <t>ISOTOP DU GEVAUDAN</t>
  </si>
  <si>
    <t>LAUDATOR</t>
  </si>
  <si>
    <t>RICOREE DU GEVAUDAN</t>
  </si>
  <si>
    <t>IZAR DE LA FOSSE</t>
  </si>
  <si>
    <t>HOULE D'ESPOIR</t>
  </si>
  <si>
    <t>HURLEVENT</t>
  </si>
  <si>
    <t>IZNOWGOOD</t>
  </si>
  <si>
    <t>QUAFKANE</t>
  </si>
  <si>
    <t>JANEIRO DE LA SCYE</t>
  </si>
  <si>
    <t>JARNAC DE LA DUCHE</t>
  </si>
  <si>
    <t>JASMIN DE LA SCYE</t>
  </si>
  <si>
    <t>JETSET DE CHATELAIN</t>
  </si>
  <si>
    <t>JIGOLO DU MONT D'OR</t>
  </si>
  <si>
    <t>JIMMY CHOO DE MIETTE</t>
  </si>
  <si>
    <t>JINGLE STAR KERVEYER</t>
  </si>
  <si>
    <t>JOTUNN D'AVEN</t>
  </si>
  <si>
    <t>JUBAKA DE BLONDE</t>
  </si>
  <si>
    <t>JUGE DE PAIX DE TWIN</t>
  </si>
  <si>
    <t>JUMANGI DE LA POTERIE</t>
  </si>
  <si>
    <t>JUMP LIKE STROLLER</t>
  </si>
  <si>
    <t>JUST DES CANCHES</t>
  </si>
  <si>
    <t>JUST ME DE SAFRAN</t>
  </si>
  <si>
    <t>KAP WIN DES CAPPES</t>
  </si>
  <si>
    <t>KARMA DU TOUNEY</t>
  </si>
  <si>
    <t>KENAVO DU FAYARD</t>
  </si>
  <si>
    <t>KING KONG STAR D'ÉTÉ</t>
  </si>
  <si>
    <t>KIRICO DU LIN</t>
  </si>
  <si>
    <t>KITYSPOTY ANGIES ROSE</t>
  </si>
  <si>
    <t>KUN FU PAN D'AME</t>
  </si>
  <si>
    <t>BANDRO BOY DE BÉTHUNE</t>
  </si>
  <si>
    <t>BALOU DU ROUET</t>
  </si>
  <si>
    <t>BLUE TINKA TILIA</t>
  </si>
  <si>
    <t>JOLI COEUR Z</t>
  </si>
  <si>
    <t>PLUME NORMANDE</t>
  </si>
  <si>
    <t>HOUPETTE DU TOUNEY</t>
  </si>
  <si>
    <t>CANAILLE DES CLERYS</t>
  </si>
  <si>
    <t>PICOTINE DU LYS</t>
  </si>
  <si>
    <t>EHLA D'AME</t>
  </si>
  <si>
    <t xml:space="preserve">SHERRIF </t>
  </si>
  <si>
    <t>KING SIZE</t>
  </si>
  <si>
    <t>ELF D'OR</t>
  </si>
  <si>
    <t>UNE DIVA DE COGAGNE</t>
  </si>
  <si>
    <t>GRENADE DU NORD</t>
  </si>
  <si>
    <t>FESTIVAL EPONA</t>
  </si>
  <si>
    <t>BELLE DE LA SCYE</t>
  </si>
  <si>
    <t>ETOILE DE LA DUCHE</t>
  </si>
  <si>
    <t>FIESTA DE LA SCYE</t>
  </si>
  <si>
    <t>ORCHID'S WHITNEY</t>
  </si>
  <si>
    <t>URKIOLA D'ALFABEL</t>
  </si>
  <si>
    <t>RIVER DANCE DERLENN</t>
  </si>
  <si>
    <t>QUESACO DU BARY</t>
  </si>
  <si>
    <t>QU'AMOUR DE VOULPIAC</t>
  </si>
  <si>
    <t>ORCHID'S JUSTIN WED</t>
  </si>
  <si>
    <t>BALOU STAR</t>
  </si>
  <si>
    <t>ULK D'ETÉ</t>
  </si>
  <si>
    <t>EMERALD VAN'T RUYTERSHOF</t>
  </si>
  <si>
    <t>TWILIGHT D'AVEN</t>
  </si>
  <si>
    <t>DAISY DE BLONDE</t>
  </si>
  <si>
    <t>PETITE MOÏSE</t>
  </si>
  <si>
    <t>A LITTLE GIRL</t>
  </si>
  <si>
    <t>SPIRIT OF STROLLER</t>
  </si>
  <si>
    <t>non</t>
  </si>
  <si>
    <t>oui</t>
  </si>
  <si>
    <t>oui (champ d'Europe)</t>
  </si>
  <si>
    <t>oui (CSIOP)</t>
  </si>
  <si>
    <t>oui (Grand Prix)</t>
  </si>
  <si>
    <t>CSIOP</t>
  </si>
  <si>
    <t>oui (1 sortie)</t>
  </si>
  <si>
    <t xml:space="preserve">oui </t>
  </si>
  <si>
    <t>oui (champ. d'Europe)</t>
  </si>
  <si>
    <t>oui (une sortie)</t>
  </si>
  <si>
    <t>oui (2 sorties)</t>
  </si>
  <si>
    <t>oui (Grand Prix As Poney Elite)</t>
  </si>
  <si>
    <t>oui (2 sorties en dressage)</t>
  </si>
  <si>
    <t>oui (Grand Prix As Excellence)</t>
  </si>
  <si>
    <t>oui (quelques unes)</t>
  </si>
  <si>
    <t>oui (Grand Prix dressage)</t>
  </si>
  <si>
    <t>une D1 Elite</t>
  </si>
  <si>
    <t>une Prépa As Poney Elite dress</t>
  </si>
  <si>
    <t>447
dont 333 en âge de concourir en 2022</t>
  </si>
  <si>
    <t>oui (quelques Grands Prix)</t>
  </si>
  <si>
    <t>oui (quelques Grands Prix de dressage)</t>
  </si>
  <si>
    <t>23, tous en âge de concourir</t>
  </si>
  <si>
    <t>8, tous en âge de concourir</t>
  </si>
  <si>
    <t>28, dont 24 en âge de concourir</t>
  </si>
  <si>
    <t>0 (castré)</t>
  </si>
  <si>
    <t>oui (3 sorties)</t>
  </si>
  <si>
    <t>91, dont 56 en âge de concourir en 2022</t>
  </si>
  <si>
    <t>17 produits, tous en âge de concourir</t>
  </si>
  <si>
    <t>17, tous en âge de concourir</t>
  </si>
  <si>
    <t>30, dont 19 en âge de concourir</t>
  </si>
  <si>
    <t>22, tous en âge de concourir</t>
  </si>
  <si>
    <t>oui (2 GP de dressage)</t>
  </si>
  <si>
    <t>87, dont 56 en âge de concourir en 2022</t>
  </si>
  <si>
    <t>39, dont 27 en âge de concourir en 2022</t>
  </si>
  <si>
    <t>54, tous en âge de concourir en 2022</t>
  </si>
  <si>
    <t>31, dont 28 en âge de concourir en 2022</t>
  </si>
  <si>
    <t>55, aucun en âge de concourir en 2022</t>
  </si>
  <si>
    <t>49, dont 9 en âge de concourir</t>
  </si>
  <si>
    <t>2, tous en âge de concourir en 2022</t>
  </si>
  <si>
    <t>17, tous en âge de concourir en 2022</t>
  </si>
  <si>
    <t>Production totale</t>
  </si>
  <si>
    <t>24, dont 19 en âge de concourir en 2022</t>
  </si>
  <si>
    <t>Ratio produits indicés (min 120) sur prod en âge de concourir</t>
  </si>
  <si>
    <t>13, dont 12 en âge de concourir en 2022</t>
  </si>
  <si>
    <t>22, dont 21 en âge de concourir en 2022</t>
  </si>
  <si>
    <t>4, dont 1 en âge de concourir en 2022</t>
  </si>
  <si>
    <t>11, dont 3 en âge de concourir en 2022</t>
  </si>
  <si>
    <t>4, tous en âge de concourir en 2022</t>
  </si>
  <si>
    <t>47, dont 34 en âge de concourir en 2022</t>
  </si>
  <si>
    <t>56, dont 41 en âge de concourir en 2022</t>
  </si>
  <si>
    <t xml:space="preserve"> oui (CSIOP)</t>
  </si>
  <si>
    <t>5, tous en âge de concourir</t>
  </si>
  <si>
    <t>11, dont 4 en âge de concourir en 2022</t>
  </si>
  <si>
    <t>13, dont 6 en âge de concourir en 2022</t>
  </si>
  <si>
    <t>3, tous en âge de concourir en 2022</t>
  </si>
  <si>
    <t>34, dont 19 en âge de concourir en 2022</t>
  </si>
  <si>
    <t>17, dont 16 en âge de concourir en 2022</t>
  </si>
  <si>
    <t>94, dont 46 en âge de concourir en 2022</t>
  </si>
  <si>
    <t>47, dont 38 en âge de concourir en 2022</t>
  </si>
  <si>
    <t>12, tous en âge de concourir en 2022</t>
  </si>
  <si>
    <t>2, aucun en âge de concourir</t>
  </si>
  <si>
    <t>26, dont 24 en âge de concourir en 2022</t>
  </si>
  <si>
    <t>159, dont 34 en âge de concourir en 2022</t>
  </si>
  <si>
    <t>10, aucun en âge de concourir en 2022</t>
  </si>
  <si>
    <t>1 produit, n'a pas l'âge de concourir en 2022</t>
  </si>
  <si>
    <t>10, tous en âge de concourir en 2022</t>
  </si>
  <si>
    <t>67, dont 7 en âge de concourir en 2022</t>
  </si>
  <si>
    <t>16, tous en âge de concourir en 2022</t>
  </si>
  <si>
    <t>20, tous en âge de concourir en 2022</t>
  </si>
  <si>
    <t>7 produits, tous en âge de concourie en 2022</t>
  </si>
  <si>
    <t>43, dont 21 en âge de concourir en 2022</t>
  </si>
  <si>
    <t>107, dont 63 en âge de concourir en 2022</t>
  </si>
  <si>
    <t>14, dont 9 en âge de concourir en 2022</t>
  </si>
  <si>
    <t>2, aucun en âge de concourir en 2022</t>
  </si>
  <si>
    <t>12, dont 6 en âge de concourir en 2022</t>
  </si>
  <si>
    <t>5, dont 3 en âge de concourir en 2022</t>
  </si>
  <si>
    <t>6, dont tous en âge de concourir en 2022</t>
  </si>
  <si>
    <t>8, dont 7 en âge de concourir en 2022</t>
  </si>
  <si>
    <t>9, dont 8 en âge de concourir en 2022</t>
  </si>
  <si>
    <t>27, dont 19 en âge de concourir en 2022</t>
  </si>
  <si>
    <t>1, en âge d'être indicé</t>
  </si>
  <si>
    <t>11, dont 8 en âge de concourir en 2022</t>
  </si>
  <si>
    <t>36, dont 17 en âge de concourir en 2022</t>
  </si>
  <si>
    <t>8, tous en âge de concourir en 2022</t>
  </si>
  <si>
    <t>6, tous en âge de concourir en 2022</t>
  </si>
  <si>
    <t>236, dont 180 en âge de concourir en 2022</t>
  </si>
  <si>
    <t>104, dont 87 en âge de concourir en 2022</t>
  </si>
  <si>
    <t>75, tous en âge de concourir en 2022</t>
  </si>
  <si>
    <t>38, dont 29 en âge de concourir en 2022</t>
  </si>
  <si>
    <t>29, dont 28 en âge de concourir en 2022</t>
  </si>
  <si>
    <t>69, dont 66 en âge de concourir en 2022</t>
  </si>
  <si>
    <t>113, dont 64 en âge de concourir en 2022</t>
  </si>
  <si>
    <t>72, dont 64 en âge de concourir en 2022</t>
  </si>
  <si>
    <t>113, dont 71 en âge de concourir en 2022</t>
  </si>
  <si>
    <t>238, dont 179 en âge de concourir en 2022</t>
  </si>
  <si>
    <t>25, dont 15 en âge de concourir en 2022</t>
  </si>
  <si>
    <t>9, tous en âge de concourir en 2022</t>
  </si>
  <si>
    <t>64, tous en âge de concourir en 2022</t>
  </si>
  <si>
    <t>21, dont 19 en âge de concourir en 2022</t>
  </si>
  <si>
    <t>18, aucun en âge de concourir</t>
  </si>
  <si>
    <t>37, tous en âge de concourir en 2022</t>
  </si>
  <si>
    <t>71, dont 64 en âge de concourir en 2022</t>
  </si>
  <si>
    <t>49, dont 19 produits en âge de concourir en 2022</t>
  </si>
  <si>
    <t>46, dont 38 en âge de concourir en 2022</t>
  </si>
  <si>
    <t>4, dont 3 en âge de concourir en 2022</t>
  </si>
  <si>
    <t>24, dont 12 en âge de concourir en 2022</t>
  </si>
  <si>
    <t>36, dont 31 en âge de concourir en 2022</t>
  </si>
  <si>
    <t>70, dont 43 en âge de concourir en 2022</t>
  </si>
  <si>
    <t>17, dont 4 en âge de concourir</t>
  </si>
  <si>
    <t>116, dont 91 en âge de concourir</t>
  </si>
  <si>
    <t>36, dont 33 en âge de concourir</t>
  </si>
  <si>
    <t>6 produits, dont 5 en âge de concourir en 2022</t>
  </si>
  <si>
    <t>21, dont 15 en âge de concourir</t>
  </si>
  <si>
    <t>18, dont 16 en âge de concourir en 2022</t>
  </si>
  <si>
    <t>72, dont 42 en âge de concourir</t>
  </si>
  <si>
    <t>Étiquettes de lignes</t>
  </si>
  <si>
    <t>Total général</t>
  </si>
  <si>
    <t>Nombre de Nom</t>
  </si>
  <si>
    <t>(Plusieurs éléments)</t>
  </si>
  <si>
    <t>Etalons nés entre 2004 et 2013</t>
  </si>
  <si>
    <t>Carrière sportive : filtre sur "sorties en As 1"</t>
  </si>
  <si>
    <t>Nombre d'étalons n'ayant pas atteint le niveau As Poney 1</t>
  </si>
  <si>
    <t>blessé</t>
  </si>
  <si>
    <t>As 2 C / D</t>
  </si>
  <si>
    <t>Nombre d'étalons ayant atteint le niveau As Poney Elite Grand Prix</t>
  </si>
  <si>
    <t>Nombre d'étalons ayant atteint le niveau  Grand Prix CSIOP</t>
  </si>
  <si>
    <t>Nombre d'étalons ayant atteint le niveau As Poney 1 (un à deux engagements)</t>
  </si>
  <si>
    <t>Nombre d'étalons ayant atteint le niveau As Poney 1 (plus de deux engagements)</t>
  </si>
  <si>
    <t>Nombre d'étalons ayant participé aux championnats d'Europe</t>
  </si>
  <si>
    <t>Nbre d'étalons</t>
  </si>
  <si>
    <t xml:space="preserve">Part </t>
  </si>
  <si>
    <t>Nbre de produits</t>
  </si>
  <si>
    <t>Nombre d'étalons</t>
  </si>
  <si>
    <t>entre 1 et 5 produits</t>
  </si>
  <si>
    <t>entre 6 et 10</t>
  </si>
  <si>
    <t>entre 11 et 15</t>
  </si>
  <si>
    <t>entre 16 et 20</t>
  </si>
  <si>
    <t>entre 21 et 30</t>
  </si>
  <si>
    <t>entre 31 et 40</t>
  </si>
  <si>
    <t>entre 41 et 70</t>
  </si>
  <si>
    <t>entre 71 et 100</t>
  </si>
  <si>
    <t>entre 101 et 200</t>
  </si>
  <si>
    <t>entre 200 et 450</t>
  </si>
  <si>
    <t>0 produit</t>
  </si>
  <si>
    <t>non traité (aucun produit)</t>
  </si>
  <si>
    <t>Carrière de reproducteur : filtre sur "ratio &gt; 15"</t>
  </si>
  <si>
    <t>Ratio « produits indicés (minimum 120) sur production en âge de concourir »</t>
  </si>
  <si>
    <t>entre 1 et 5%</t>
  </si>
  <si>
    <t>entre 6 et 10%</t>
  </si>
  <si>
    <t>entre 11 et 14%</t>
  </si>
  <si>
    <t>entre 15 et 20%</t>
  </si>
  <si>
    <t>entre 21 et 30%</t>
  </si>
  <si>
    <t>&gt; à 30%</t>
  </si>
  <si>
    <t>donnée non traitée (aucun produit)</t>
  </si>
  <si>
    <t>Part</t>
  </si>
  <si>
    <t xml:space="preserve">Nombre d'étalons ayant atteint le niveau As Poney 1 </t>
  </si>
  <si>
    <t>Part (sur les 103 étalons nés entre 2014 et 2013)</t>
  </si>
  <si>
    <t>PÈRE</t>
  </si>
  <si>
    <t>Race PÈRE</t>
  </si>
  <si>
    <t>MERE</t>
  </si>
  <si>
    <t>Race MERE</t>
  </si>
  <si>
    <t>Race PM</t>
  </si>
  <si>
    <t>Production (indices 2022 &gt; 120)</t>
  </si>
  <si>
    <t>/</t>
  </si>
  <si>
    <t>1 
(+1 produit CSIP)</t>
  </si>
  <si>
    <t xml:space="preserve">21
</t>
  </si>
  <si>
    <t xml:space="preserve">Class. As 1 et + </t>
  </si>
  <si>
    <t xml:space="preserve"> oui 
(CSIOP)</t>
  </si>
  <si>
    <t>oui
(CSIOP)</t>
  </si>
  <si>
    <t>oui 
(CE)</t>
  </si>
  <si>
    <t>oui (GP)</t>
  </si>
  <si>
    <t>oui (CE)</t>
  </si>
  <si>
    <t>oui (Prépa GP)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</si>
</sst>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ptos Display"/>
      <family val="2"/>
    </font>
    <font>
      <sz val="11"/>
      <name val="Aptos Display"/>
      <family val="2"/>
    </font>
    <font>
      <sz val="11"/>
      <color rgb="FFC00000"/>
      <name val="Calibri"/>
      <family val="2"/>
      <scheme val="minor"/>
    </font>
    <font>
      <b/>
      <sz val="10"/>
      <name val="Aptos Display"/>
      <family val="2"/>
    </font>
    <font>
      <sz val="10"/>
      <name val="Aptos Display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66FF9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7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9" fontId="0" fillId="0" borderId="0" xfId="0" applyNumberFormat="1" applyAlignment="1">
      <alignment horizontal="right"/>
    </xf>
    <xf numFmtId="0" fontId="2" fillId="4" borderId="2" xfId="0" applyFont="1" applyFill="1" applyBorder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/>
    <xf numFmtId="1" fontId="0" fillId="3" borderId="0" xfId="0" applyNumberFormat="1" applyFill="1"/>
    <xf numFmtId="0" fontId="6" fillId="3" borderId="0" xfId="0" applyFont="1" applyFill="1"/>
    <xf numFmtId="0" fontId="0" fillId="4" borderId="2" xfId="0" applyFill="1" applyBorder="1" applyAlignment="1">
      <alignment wrapText="1"/>
    </xf>
    <xf numFmtId="9" fontId="0" fillId="0" borderId="0" xfId="0" applyNumberFormat="1" applyAlignment="1">
      <alignment wrapText="1"/>
    </xf>
    <xf numFmtId="9" fontId="0" fillId="0" borderId="0" xfId="0" applyNumberFormat="1" applyAlignment="1">
      <alignment vertical="center"/>
    </xf>
    <xf numFmtId="9" fontId="0" fillId="0" borderId="0" xfId="0" applyNumberFormat="1"/>
    <xf numFmtId="9" fontId="2" fillId="5" borderId="0" xfId="0" applyNumberFormat="1" applyFont="1" applyFill="1"/>
    <xf numFmtId="0" fontId="4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9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2" borderId="1" xfId="1" applyFont="1" applyBorder="1" applyAlignment="1">
      <alignment horizontal="right" vertical="center" wrapText="1"/>
    </xf>
    <xf numFmtId="0" fontId="5" fillId="2" borderId="1" xfId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9" fontId="5" fillId="0" borderId="0" xfId="0" applyNumberFormat="1" applyFont="1" applyAlignment="1">
      <alignment vertical="center" wrapText="1"/>
    </xf>
    <xf numFmtId="9" fontId="2" fillId="4" borderId="3" xfId="0" applyNumberFormat="1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9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9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9" fontId="0" fillId="0" borderId="0" xfId="0" applyNumberFormat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center" wrapText="1"/>
    </xf>
  </cellXfs>
  <cellStyles count="2">
    <cellStyle name="Insatisfaisant" xfId="1" builtinId="27"/>
    <cellStyle name="Normal" xfId="0" builtinId="0"/>
  </cellStyles>
  <dxfs count="4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66FF99"/>
        </patternFill>
      </fill>
    </dxf>
    <dxf>
      <fill>
        <patternFill patternType="solid">
          <bgColor rgb="FF66FF99"/>
        </patternFill>
      </fill>
    </dxf>
    <dxf>
      <fill>
        <patternFill patternType="solid">
          <bgColor rgb="FF66FF99"/>
        </patternFill>
      </fill>
    </dxf>
    <dxf>
      <fill>
        <patternFill patternType="solid">
          <bgColor rgb="FF66FF99"/>
        </patternFill>
      </fill>
    </dxf>
    <dxf>
      <fill>
        <patternFill patternType="solid">
          <bgColor rgb="FF66FF99"/>
        </patternFill>
      </fill>
    </dxf>
    <dxf>
      <fill>
        <patternFill patternType="solid">
          <bgColor rgb="FF66FF99"/>
        </patternFill>
      </fill>
    </dxf>
    <dxf>
      <fill>
        <patternFill patternType="solid">
          <bgColor rgb="FF66FF99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rgb="FF66FF99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ine BERNUCHON" refreshedDate="45229.012049074074" createdVersion="8" refreshedVersion="8" minRefreshableVersion="3" recordCount="208" xr:uid="{B48B6567-10E7-4016-924C-4A9DEB5FCE8E}">
  <cacheSource type="worksheet">
    <worksheetSource ref="A1:P1048576" sheet="Liste des étalons JG"/>
  </cacheSource>
  <cacheFields count="19">
    <cacheField name="Nom" numFmtId="0">
      <sharedItems containsBlank="1" count="194">
        <s v="ACTIF D'ARGENT"/>
        <s v="ALEOS DE TERRETOT"/>
        <s v="ALISCO DU ROQUET"/>
        <s v="ALTO DE FOUGNARD"/>
        <s v="AMGOON DE BERNIERES"/>
        <s v="AMOUR DE FOUGNARD"/>
        <s v="APPY DJI DU SEREIN"/>
        <s v="ASCOT DE BEAUFORT"/>
        <s v="ATCHOUM DES LICHERES"/>
        <s v="AVENIR DE L'AUMONT"/>
        <s v="BACARA DE GROSSETIERE"/>
        <s v="BACCHUS DU HERSENT"/>
        <s v="BACCUS DE LALANDE"/>
        <s v="BALROG D'AVEN"/>
        <s v="BAMBY DE LA TOUR"/>
        <s v="BATMAN D'ÉTÉ"/>
        <s v="BAYARD DE FOUGNARD"/>
        <s v="BENEF DES BRIMBELLES"/>
        <s v="BLACK SWAN DU BUHOT"/>
        <s v="BLUE BIRD DU LIN"/>
        <s v="BO'DESIR DE BELAIR"/>
        <s v="BOLIDE DE CHAMBORD"/>
        <s v="BOSTON DES LONDES"/>
        <s v="BOUT'CHOU DU VAL D'AY"/>
        <s v="BOX OFFICE DU PENA"/>
        <s v="BROOCKLYN WILLIAMS"/>
        <s v="BROOKLANDS D'ANGRIE"/>
        <s v="CALGARY DER LENN"/>
        <s v="CAS D'ECOLE DU LUY"/>
        <s v="C'EST MOI D'OTHON"/>
        <s v="CHAMPAGNE D'AR CUS"/>
        <s v="CHIVAS DE FOUGNARD"/>
        <s v="CICERON FEVER WELL'S"/>
        <s v="COBOLD STARR"/>
        <s v="COCKTAIL DE FOUGNARD"/>
        <s v="COME ON ROSE DES VENT"/>
        <s v="COMEBACK DE L'AUMOY"/>
        <s v="CONSEIL D'ETAT A TWIN"/>
        <s v="COUTSOU DE LALANDE"/>
        <s v="DADDY ROSE DES VENTS"/>
        <s v="DAGSTER DU ROQUET"/>
        <s v="DAHO DU PARADIS"/>
        <s v="DANDY DER LENN"/>
        <s v="DARK'ANGELO DREAM"/>
        <s v="DELIZIO ICE"/>
        <s v="DIADEME DU PINSON"/>
        <s v="DIMSOUM DU MONTCEAU"/>
        <s v="DIWAN MONTVERT"/>
        <s v="DJANGO DES LANDELLES"/>
        <s v="DJUNGLE SPEED"/>
        <s v="DOLLAR FD"/>
        <s v="DONOT DISTURB OF LAYS"/>
        <s v="DOOWUP DE GRISIEN"/>
        <s v="EASY BOY'S DREAM"/>
        <s v="ELIXIR DE VILLELONGUE"/>
        <s v="ENGEL DES HERBAGES"/>
        <s v="ENVOYE SPECIAL DU LUY"/>
        <s v="ESPRESSO GRAVIERE"/>
        <s v="ETADAM D'ODIVAL"/>
        <s v="EVEREST DU VERDON"/>
        <s v="EWOKS DU FIEF"/>
        <s v="EXODUS ANGIES ROSE"/>
        <s v="EYE CATCHER DE LOURCQ"/>
        <s v="FARGO DE LA RONDE"/>
        <s v="FENIX D'HURL'VENT"/>
        <s v="FEST NOZ WILLIAMS"/>
        <s v="FLAMINGO SERELD'HEL"/>
        <s v="FLASH RISLOIS"/>
        <s v="FLOKI DE BECHEVEL"/>
        <s v="FOX TROTT DE L'AUMOY"/>
        <s v="FOXY HEUTIERE"/>
        <s v="FRAGGLE ROCK D'ÉTÉ"/>
        <s v="FRENCHCORNET D'ODIVAL"/>
        <s v="GALACTIK OR DU TISON"/>
        <s v="GANAY DE CHOC"/>
        <s v="GATSBY DE LA SELUNE"/>
        <s v="GATSBY DES SAULAIES"/>
        <s v="GENI DE LALANDE"/>
        <s v="GHANAO DES CAPPES"/>
        <s v="GIBUS DE KERVALENNOU"/>
        <s v="GOLD ETERNEL POUNE'S"/>
        <s v="GOLDORAK DU VAL D'AY"/>
        <s v="GOLD D'ODIVAL"/>
        <s v="GRAFFITI RISLOIS"/>
        <s v="GRAHAM'S D'ÉTÉ"/>
        <s v="GRAND CRU D'AR CUS"/>
        <s v="GRIZZLI D'ÉTÉ"/>
        <s v="GUERNICA DE JOMAT"/>
        <s v="GUNS N' ROSES NEOTTIA"/>
        <s v="HAPPY DU TOUNEY"/>
        <s v="H'ART ATTACK D'ELPHEN"/>
        <s v="HATOV CORDAILLA"/>
        <s v="HAVENGERS TEMPLIERS"/>
        <s v="HELIOSTAR DE CAZALS"/>
        <s v="HELLO DE LA HAGUE"/>
        <s v="HENDRIX BRET'L"/>
        <s v="HENRI IV DE TWIN"/>
        <s v="HEVOLI DES TILL"/>
        <s v="HIDALGO DE LA RONDE"/>
        <s v="HOLD UP DES CHARMES"/>
        <s v="HOPE DE JOLB"/>
        <s v="HOULA HOP DE BRENUS"/>
        <s v="HOWARD D'ÉTÉ"/>
        <s v="HYADESZAZOU DE BLONDE"/>
        <s v="IDIVADAHO DE BLONDE"/>
        <s v="I EST OU DE PARADE"/>
        <s v="I LOVE YOU DE LA VIE"/>
        <s v="IAM A STAR D'EMBETS"/>
        <s v="INCHALAH DE BEAU MONT"/>
        <s v="INSOLENT DE BIRAVAL"/>
        <s v="INSTANT CRUSH DRAPDOR"/>
        <s v="IRAM BOY D'EMBETS"/>
        <s v="IRON MAN DU CAUROY"/>
        <s v="ISOKA BERENCE"/>
        <s v="ISOTOP DU GEVAUDAN"/>
        <s v="IT BOY ALIAS"/>
        <s v="ITSBY O'BAZ"/>
        <s v="IZAR DE LA FOSSE"/>
        <s v="IZNOWGOOD"/>
        <s v="JAMAISANTOI CORDAILLA"/>
        <s v="JANEIRO DE LA SCYE"/>
        <s v="JARNAC DE LA DUCHE"/>
        <s v="JASMIN DE LA SCYE"/>
        <s v="JETSET DE CHATELAIN"/>
        <s v="JIGOLO DU MONT D'OR"/>
        <s v="JIMMY CHOO DE MIETTE"/>
        <s v="JINGLE STAR KERVEYER"/>
        <s v="JOGRY D'ODIVAL"/>
        <s v="JOTUNN D'AVEN"/>
        <s v="JUBAKA DE BLONDE"/>
        <s v="JUGE DE PAIX DE TWIN"/>
        <s v="JUMANGI DE LA POTERIE"/>
        <s v="JUMP LIKE STROLLER"/>
        <s v="JUNGLE BOOGIE ALIAS"/>
        <s v="JUST DES CANCHES"/>
        <s v="JUST ME DE SAFRAN"/>
        <s v="KAP WIN DES CAPPES"/>
        <s v="KARMA DU TOUNEY"/>
        <s v="KENAVO DU FAYARD"/>
        <s v="KING KONG STAR D'ÉTÉ"/>
        <s v="KIRICO DU LIN"/>
        <s v="KITYSPOTY ANGIES ROSE"/>
        <s v="KUN FU PAN D'AME"/>
        <s v="QUABAR DES MONCEAUX"/>
        <s v="QUANCAL BRINIE BLONDE"/>
        <s v="QUEIROS DU ROC"/>
        <s v="QUEL AMOUR DES IFS"/>
        <s v="QUOUTSOU"/>
        <s v="RAHAN D'HURL'VENT"/>
        <s v="RASTAQUOUERE"/>
        <s v="ROCK STAR DE LA FOSSE"/>
        <s v="RODRIGO DU LUY"/>
        <s v="ROMEO DE CHAMBORD"/>
        <s v="ROSCO DE BELLEFOND"/>
        <s v="ROUDOUDOU D'HURL'VENT"/>
        <s v="ROYAL ARONN DU VASSAL"/>
        <s v="SAFRAN LANDAI"/>
        <s v="SALAM DU ROC"/>
        <s v="SANTJU'S DE L'OURCQ"/>
        <s v="SCOOTY DU TOURPS"/>
        <s v="SCOTTY DU HAM"/>
        <s v="SELLIANY CANDY"/>
        <s v="SHAOLIN D'HURL'VENT"/>
        <s v="SHUTTERFLY DE L'OURCQ"/>
        <s v="SILANCER DU COSTIL"/>
        <s v="SPARTAKUS DE FRANCE"/>
        <s v="STYLE DE BLONDE"/>
        <s v="SYSTEME D'ARGENT"/>
        <s v="TAARON DES CHARMES"/>
        <s v="TANAM DE GRANGUES"/>
        <s v="TAXI DRIVER DU LIN"/>
        <s v="TINOTAUROS DE FLORYS"/>
        <s v="TOLKIEN DER LENN"/>
        <s v="TOUTATIS LACOUR"/>
        <s v="TRICKY CHOICE DU PENA"/>
        <s v="TWISTER DES COLLIERES"/>
        <s v="TZAR DE LINKEY"/>
        <s v="UDAIPUR NORDMANN"/>
        <s v="UELEME DU LIN"/>
        <s v="UHLAND D'AVEN"/>
        <s v="UN INSTANT DE L'OURCQ"/>
        <s v="UNHARO DU LIEMONT"/>
        <s v="UP MARKET DE MONS"/>
        <s v="VALMONT DE FOUGNARD"/>
        <s v="VDESAS DU CHAPELAN"/>
        <s v="VEEPING DE BEAUFORT"/>
        <s v="VEGAS DES LANDELLES"/>
        <s v="VENDOME DE BEAUFORT"/>
        <s v="VERTIGO DE CHATELAIN"/>
        <s v="VERY NICE DE L'AUMONT"/>
        <s v="VITO DE BLONDE"/>
        <s v="VOLTE DE FONTAINES"/>
        <s v="VOLUPTO DES BOURDONS"/>
        <m/>
      </sharedItems>
    </cacheField>
    <cacheField name="3 ans" numFmtId="0">
      <sharedItems containsBlank="1" containsMixedTypes="1" containsNumber="1" containsInteger="1" minValue="2010" maxValue="2023"/>
    </cacheField>
    <cacheField name="4 ans" numFmtId="0">
      <sharedItems containsBlank="1" containsMixedTypes="1" containsNumber="1" containsInteger="1" minValue="2009" maxValue="2023"/>
    </cacheField>
    <cacheField name="5 ans" numFmtId="0">
      <sharedItems containsBlank="1" containsMixedTypes="1" containsNumber="1" containsInteger="1" minValue="2009" maxValue="2023"/>
    </cacheField>
    <cacheField name="Naissance" numFmtId="0">
      <sharedItems containsString="0" containsBlank="1" containsNumber="1" containsInteger="1" minValue="2004" maxValue="2020" count="18">
        <n v="2010"/>
        <n v="2011"/>
        <n v="2012"/>
        <n v="2013"/>
        <n v="2014"/>
        <n v="2015"/>
        <n v="2016"/>
        <n v="2017"/>
        <n v="2018"/>
        <n v="2019"/>
        <n v="2020"/>
        <n v="2004"/>
        <n v="2005"/>
        <n v="2006"/>
        <n v="2007"/>
        <n v="2008"/>
        <n v="2009"/>
        <m/>
      </sharedItems>
    </cacheField>
    <cacheField name="Taille" numFmtId="0">
      <sharedItems containsString="0" containsBlank="1" containsNumber="1" minValue="128" maxValue="151"/>
    </cacheField>
    <cacheField name="Père" numFmtId="0">
      <sharedItems containsBlank="1"/>
    </cacheField>
    <cacheField name="Race père" numFmtId="0">
      <sharedItems containsBlank="1"/>
    </cacheField>
    <cacheField name="Mère" numFmtId="0">
      <sharedItems containsBlank="1"/>
    </cacheField>
    <cacheField name="Race mère" numFmtId="0">
      <sharedItems containsBlank="1"/>
    </cacheField>
    <cacheField name="PM" numFmtId="0">
      <sharedItems containsBlank="1"/>
    </cacheField>
    <cacheField name="RPM" numFmtId="0">
      <sharedItems containsBlank="1"/>
    </cacheField>
    <cacheField name="palmarès" numFmtId="0">
      <sharedItems containsBlank="1"/>
    </cacheField>
    <cacheField name="Sorties en As 2 " numFmtId="0">
      <sharedItems containsBlank="1"/>
    </cacheField>
    <cacheField name="Sorties As 1 et +" numFmtId="0">
      <sharedItems containsBlank="1" count="26">
        <s v="non"/>
        <s v="oui (champ d'Europe)"/>
        <s v="oui (CSIOP)"/>
        <s v="oui (Grand Prix As Excellence)"/>
        <s v="oui"/>
        <s v="oui (Grand Prix)"/>
        <s v=" oui (CSIOP)"/>
        <s v="CSIOP"/>
        <s v="oui (1 sortie)"/>
        <s v="oui "/>
        <s v="blessé"/>
        <s v="oui (une sortie)"/>
        <s v="oui (2 sorties)"/>
        <s v="oui (Grand Prix As Poney Elite)"/>
        <s v="As 2 C / D"/>
        <s v="oui (2 sorties en dressage)"/>
        <s v="oui (quelques unes)"/>
        <m/>
        <s v="oui (champ. d'Europe)"/>
        <s v="oui (Grand Prix dressage)"/>
        <s v="une D1 Elite"/>
        <s v="une Prépa As Poney Elite dress"/>
        <s v="oui (quelques Grands Prix)"/>
        <s v="oui (quelques Grands Prix de dressage)"/>
        <s v="oui (3 sorties)"/>
        <s v="oui (2 GP de dressage)"/>
      </sharedItems>
    </cacheField>
    <cacheField name="Production totale" numFmtId="0">
      <sharedItems containsBlank="1" containsMixedTypes="1" containsNumber="1" containsInteger="1" minValue="0" maxValue="56" count="93">
        <s v="39, dont 27 en âge de concourir en 2022"/>
        <s v="54, tous en âge de concourir en 2022"/>
        <s v="31, dont 28 en âge de concourir en 2022"/>
        <s v="55, aucun en âge de concourir en 2022"/>
        <s v="49, dont 9 en âge de concourir"/>
        <s v="0 (castré)"/>
        <s v="2, tous en âge de concourir en 2022"/>
        <s v="17, tous en âge de concourir en 2022"/>
        <s v="24, dont 19 en âge de concourir en 2022"/>
        <s v="13, dont 12 en âge de concourir en 2022"/>
        <s v="22, dont 21 en âge de concourir en 2022"/>
        <s v="4, dont 1 en âge de concourir en 2022"/>
        <s v="11, dont 3 en âge de concourir en 2022"/>
        <s v="4, tous en âge de concourir en 2022"/>
        <s v="47, dont 34 en âge de concourir en 2022"/>
        <s v="56, dont 41 en âge de concourir en 2022"/>
        <n v="0"/>
        <s v="5, tous en âge de concourir"/>
        <s v="11, dont 4 en âge de concourir en 2022"/>
        <s v="13, dont 6 en âge de concourir en 2022"/>
        <s v="3, tous en âge de concourir en 2022"/>
        <s v="34, dont 19 en âge de concourir en 2022"/>
        <s v="17, dont 16 en âge de concourir en 2022"/>
        <s v="94, dont 46 en âge de concourir en 2022"/>
        <s v="47, dont 38 en âge de concourir en 2022"/>
        <s v="12, tous en âge de concourir en 2022"/>
        <s v="2, aucun en âge de concourir"/>
        <s v="26, dont 24 en âge de concourir en 2022"/>
        <s v="159, dont 34 en âge de concourir en 2022"/>
        <s v="10, aucun en âge de concourir en 2022"/>
        <s v="1 produit, n'a pas l'âge de concourir en 2022"/>
        <s v="10, tous en âge de concourir en 2022"/>
        <s v="67, dont 7 en âge de concourir en 2022"/>
        <s v="16, tous en âge de concourir en 2022"/>
        <s v="20, tous en âge de concourir en 2022"/>
        <s v="7 produits, tous en âge de concourie en 2022"/>
        <s v="43, dont 21 en âge de concourir en 2022"/>
        <s v="14, dont 9 en âge de concourir en 2022"/>
        <s v="2, aucun en âge de concourir en 2022"/>
        <s v="107, dont 63 en âge de concourir en 2022"/>
        <s v="12, dont 6 en âge de concourir en 2022"/>
        <s v="5, dont 3 en âge de concourir en 2022"/>
        <s v="6, dont tous en âge de concourir en 2022"/>
        <s v="8, dont 7 en âge de concourir en 2022"/>
        <s v="9, dont 8 en âge de concourir en 2022"/>
        <s v="27, dont 19 en âge de concourir en 2022"/>
        <s v="1, en âge d'être indicé"/>
        <s v="11, dont 8 en âge de concourir en 2022"/>
        <s v="36, dont 17 en âge de concourir en 2022"/>
        <m/>
        <s v="447_x000a_dont 333 en âge de concourir en 2022"/>
        <s v="8, tous en âge de concourir en 2022"/>
        <s v="6, tous en âge de concourir en 2022"/>
        <s v="236, dont 180 en âge de concourir en 2022"/>
        <s v="104, dont 87 en âge de concourir en 2022"/>
        <s v="75, tous en âge de concourir en 2022"/>
        <s v="38, dont 29 en âge de concourir en 2022"/>
        <s v="29, dont 28 en âge de concourir en 2022"/>
        <s v="69, dont 66 en âge de concourir en 2022"/>
        <s v="113, dont 64 en âge de concourir en 2022"/>
        <s v="72, dont 64 en âge de concourir en 2022"/>
        <s v="113, dont 71 en âge de concourir en 2022"/>
        <s v="238, dont 179 en âge de concourir en 2022"/>
        <s v="25, dont 15 en âge de concourir en 2022"/>
        <s v="9, tous en âge de concourir en 2022"/>
        <s v="64, tous en âge de concourir en 2022"/>
        <s v="21, dont 19 en âge de concourir en 2022"/>
        <s v="18, aucun en âge de concourir"/>
        <s v="37, tous en âge de concourir en 2022"/>
        <s v="71, dont 64 en âge de concourir en 2022"/>
        <s v="49, dont 19 produits en âge de concourir en 2022"/>
        <s v="46, dont 38 en âge de concourir en 2022"/>
        <s v="4, dont 3 en âge de concourir en 2022"/>
        <s v="24, dont 12 en âge de concourir en 2022"/>
        <s v="36, dont 31 en âge de concourir en 2022"/>
        <s v="23, tous en âge de concourir"/>
        <s v="70, dont 43 en âge de concourir en 2022"/>
        <s v="17, dont 4 en âge de concourir"/>
        <s v="8, tous en âge de concourir"/>
        <s v="28, dont 24 en âge de concourir"/>
        <s v="116, dont 91 en âge de concourir"/>
        <s v="36, dont 33 en âge de concourir"/>
        <s v="91, dont 56 en âge de concourir en 2022"/>
        <s v="6 produits, dont 5 en âge de concourir en 2022"/>
        <s v="21, dont 15 en âge de concourir"/>
        <s v="17 produits, tous en âge de concourir"/>
        <s v="18, dont 16 en âge de concourir en 2022"/>
        <s v="17, tous en âge de concourir"/>
        <s v="72, dont 42 en âge de concourir"/>
        <s v="22, tous en âge de concourir"/>
        <s v="30, dont 19 en âge de concourir"/>
        <s v="87, dont 56 en âge de concourir en 2022"/>
        <n v="56"/>
      </sharedItems>
    </cacheField>
    <cacheField name="Commentaires production (indices sportifs)" numFmtId="0">
      <sharedItems containsBlank="1" containsMixedTypes="1" containsNumber="1" containsInteger="1" minValue="0" maxValue="0"/>
    </cacheField>
    <cacheField name="Ratio produits indicés (min 120) sur prod en âge de concourir" numFmtId="9">
      <sharedItems containsBlank="1" containsMixedTypes="1" containsNumber="1" minValue="0" maxValue="1" count="52">
        <n v="7.407407407407407E-2"/>
        <n v="1.8518518518518517E-2"/>
        <n v="0"/>
        <s v="non traité (aucun produit)"/>
        <n v="0.1111111111111111"/>
        <n v="0.10526315789473684"/>
        <n v="0.16666666666666666"/>
        <n v="4.7619047619047616E-2"/>
        <n v="0.14705882352941177"/>
        <n v="0.14634146341463414"/>
        <n v="0.25"/>
        <n v="1"/>
        <n v="5.2631578947368418E-2"/>
        <n v="0.19565217391304349"/>
        <n v="8.3333333333333329E-2"/>
        <n v="0.20588235294117646"/>
        <n v="0.42857142857142855"/>
        <n v="0.1"/>
        <n v="7.9365079365079361E-2"/>
        <n v="0.125"/>
        <n v="5.8823529411764705E-2"/>
        <m/>
        <n v="0.35735735735735735"/>
        <n v="6.25E-2"/>
        <n v="0.5"/>
        <n v="0.27586206896551724"/>
        <n v="0.25333333333333335"/>
        <n v="0.68965517241379315"/>
        <n v="0.10714285714285714"/>
        <n v="0.31818181818181818"/>
        <n v="0.390625"/>
        <n v="0.328125"/>
        <n v="7.0422535211267609E-2"/>
        <n v="0.16759776536312848"/>
        <n v="6.6666666666666666E-2"/>
        <n v="0.22222222222222221"/>
        <n v="0.171875"/>
        <n v="0.29411764705882354"/>
        <n v="0.13513513513513514"/>
        <n v="0.13157894736842105"/>
        <n v="0.33333333333333331"/>
        <n v="0.16129032258064516"/>
        <n v="0.21739130434782608"/>
        <n v="0.37209302325581395"/>
        <n v="0.45833333333333331"/>
        <n v="0.24175824175824176"/>
        <n v="9.0909090909090912E-2"/>
        <n v="3.5714285714285712E-2"/>
        <n v="0.2"/>
        <n v="2.3809523809523808E-2"/>
        <n v="0.18181818181818182"/>
        <n v="0.21052631578947367"/>
      </sharedItems>
    </cacheField>
    <cacheField name="Utilité pour le sport et/ou l'élevag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8">
  <r>
    <x v="0"/>
    <m/>
    <n v="2014"/>
    <n v="2015"/>
    <x v="0"/>
    <n v="146"/>
    <s v="OUTSIDER"/>
    <s v="BWP"/>
    <s v="DELICE MARNAISE"/>
    <s v="PFS"/>
    <s v="SLOGAN DE TYV"/>
    <s v="PFS"/>
    <s v="champion des 4 ans"/>
    <s v="non"/>
    <x v="0"/>
    <x v="0"/>
    <s v="2 indices &gt; 130"/>
    <x v="0"/>
    <s v="non"/>
  </r>
  <r>
    <x v="1"/>
    <m/>
    <n v="2014"/>
    <n v="2015"/>
    <x v="0"/>
    <n v="145"/>
    <s v="QUABAR DES MONCEAUX"/>
    <s v="PFS"/>
    <s v="GOLDEN DU MESNIL"/>
    <s v="PFS"/>
    <s v="BEAU PRINCE"/>
    <s v="NF"/>
    <m/>
    <s v="oui"/>
    <x v="0"/>
    <x v="1"/>
    <s v="1 indice &gt; 120"/>
    <x v="1"/>
    <s v="non"/>
  </r>
  <r>
    <x v="2"/>
    <n v="2013"/>
    <n v="2014"/>
    <n v="2015"/>
    <x v="0"/>
    <n v="148"/>
    <s v="NAJISCO D'HARYNS"/>
    <s v="PFS"/>
    <s v="KLARA LOVE DE CE"/>
    <s v="PFS"/>
    <s v="SELIM DE SIAM"/>
    <s v="PFS"/>
    <m/>
    <s v="oui (CCE)"/>
    <x v="0"/>
    <x v="2"/>
    <s v="0 indicés"/>
    <x v="2"/>
    <s v="non"/>
  </r>
  <r>
    <x v="3"/>
    <m/>
    <n v="2014"/>
    <n v="2015"/>
    <x v="0"/>
    <n v="140"/>
    <s v="JIMMERDOR DE FLORYS"/>
    <s v="PFS"/>
    <s v="QURE DE LA RIVE"/>
    <s v="PFS"/>
    <s v="LINARO"/>
    <s v="POET"/>
    <m/>
    <s v="oui"/>
    <x v="1"/>
    <x v="3"/>
    <n v="0"/>
    <x v="3"/>
    <s v="oui, en sport_x000a_Trop tôt pour se prononcer sur sa carrière d'étalon"/>
  </r>
  <r>
    <x v="4"/>
    <n v="2013"/>
    <n v="2014"/>
    <m/>
    <x v="0"/>
    <n v="145"/>
    <s v="KANTJE'S RONALDO"/>
    <s v="NF"/>
    <s v="SISSI DE MONTMAIN"/>
    <s v="PFS"/>
    <s v="LINARO"/>
    <s v="POET"/>
    <m/>
    <s v="oui"/>
    <x v="2"/>
    <x v="4"/>
    <s v="1 indice &gt; 130"/>
    <x v="4"/>
    <s v="oui, en sport._x000a_Trop tôt pour se prononcer sur sa carrière d'étalon"/>
  </r>
  <r>
    <x v="5"/>
    <m/>
    <n v="2014"/>
    <n v="2015"/>
    <x v="0"/>
    <n v="148"/>
    <s v="RAMBO"/>
    <s v="NF"/>
    <s v="QURE DE LA RIVE"/>
    <s v="PFS"/>
    <s v="LINARO"/>
    <s v="POET"/>
    <m/>
    <s v="oui"/>
    <x v="3"/>
    <x v="5"/>
    <m/>
    <x v="3"/>
    <s v="oui, en sport._x000a_Carrière de reproducteur : castré"/>
  </r>
  <r>
    <x v="6"/>
    <m/>
    <m/>
    <n v="2015"/>
    <x v="0"/>
    <n v="148"/>
    <s v="PIDJI DU TILIA"/>
    <s v="PFS"/>
    <s v="TATCH ME DU SEREIN"/>
    <s v="PFS"/>
    <s v="WATCH ME"/>
    <s v="BWP"/>
    <m/>
    <s v="non"/>
    <x v="0"/>
    <x v="6"/>
    <n v="0"/>
    <x v="3"/>
    <s v="non"/>
  </r>
  <r>
    <x v="7"/>
    <n v="2013"/>
    <n v="2014"/>
    <n v="2015"/>
    <x v="0"/>
    <n v="145"/>
    <s v="KANTJE'S RONALDO"/>
    <s v="NF"/>
    <s v="DJALINA"/>
    <s v="PFS"/>
    <s v="NASWAN"/>
    <s v="AR"/>
    <m/>
    <s v="non"/>
    <x v="0"/>
    <x v="7"/>
    <s v="0 indicés &gt; 120"/>
    <x v="2"/>
    <s v="non"/>
  </r>
  <r>
    <x v="8"/>
    <m/>
    <n v="2014"/>
    <n v="2015"/>
    <x v="0"/>
    <n v="147"/>
    <s v="QUIM'BO D'ARGENT"/>
    <s v="PFS"/>
    <s v="PRECTIGE DES ISLOTS"/>
    <s v="PFS"/>
    <s v="GABI"/>
    <s v="PFS"/>
    <m/>
    <s v="oui"/>
    <x v="0"/>
    <x v="8"/>
    <s v="2 indices &gt; 120"/>
    <x v="5"/>
    <s v="non"/>
  </r>
  <r>
    <x v="9"/>
    <m/>
    <n v="2014"/>
    <m/>
    <x v="0"/>
    <n v="148"/>
    <s v="ARON N"/>
    <s v="DRPON"/>
    <s v="SILVERLEA MARTINE"/>
    <s v="NF"/>
    <s v="SILVERLEA FLASH HARRY"/>
    <s v="NF"/>
    <s v="E Elite"/>
    <s v="non"/>
    <x v="0"/>
    <x v="9"/>
    <s v="2 indices &gt; 120_x000a_dont 1 &gt; 140 et champ. d'Europe CCE"/>
    <x v="6"/>
    <s v="Sport : non significatif_x000a_Elevage : peu de produits"/>
  </r>
  <r>
    <x v="10"/>
    <n v="2014"/>
    <n v="2015"/>
    <n v="2016"/>
    <x v="1"/>
    <n v="143"/>
    <s v="SALAM DU ROC"/>
    <s v="PFS"/>
    <s v="PRUNE DE LA GROSSETIERE"/>
    <s v="PFS"/>
    <s v="OSCAR DES CHOUANS"/>
    <s v="W"/>
    <m/>
    <s v="oui"/>
    <x v="0"/>
    <x v="10"/>
    <s v="1 indice &gt; 120 (un poney de GP)"/>
    <x v="7"/>
    <s v="moyen"/>
  </r>
  <r>
    <x v="11"/>
    <m/>
    <n v="2015"/>
    <n v="2016"/>
    <x v="1"/>
    <n v="149"/>
    <s v="ARON N"/>
    <s v="DRPON"/>
    <s v="SILVERLEA FRANCINA"/>
    <s v="NF"/>
    <s v="SILVERLEA FLASH HARRY"/>
    <s v="NF"/>
    <m/>
    <s v="oui"/>
    <x v="4"/>
    <x v="11"/>
    <n v="0"/>
    <x v="3"/>
    <s v="Sport : As 1_x000a_Elevage : non significatif"/>
  </r>
  <r>
    <x v="12"/>
    <m/>
    <m/>
    <n v="2016"/>
    <x v="1"/>
    <n v="149"/>
    <s v="QUOUTSOU"/>
    <s v="PFS"/>
    <s v="NOURA FILLE DU SOLEIL"/>
    <s v="CO"/>
    <s v="NAUGHTY VAN GRAAF JANSHOF"/>
    <s v="CO"/>
    <m/>
    <s v="oui"/>
    <x v="5"/>
    <x v="12"/>
    <n v="0"/>
    <x v="3"/>
    <s v="oui, en sport_x000a_Trop tôt pour se prononcer sur sa carrière d'étalon"/>
  </r>
  <r>
    <x v="13"/>
    <m/>
    <n v="2015"/>
    <n v="2016"/>
    <x v="1"/>
    <n v="146"/>
    <s v="ZODIAK"/>
    <s v="NRPS"/>
    <s v="DAKOTA III"/>
    <s v="WD"/>
    <s v="PARC BONEDDWR"/>
    <s v="WD"/>
    <m/>
    <s v="non"/>
    <x v="0"/>
    <x v="13"/>
    <n v="0"/>
    <x v="3"/>
    <s v="non"/>
  </r>
  <r>
    <x v="14"/>
    <n v="2014"/>
    <n v="2015"/>
    <n v="2016"/>
    <x v="1"/>
    <n v="146"/>
    <s v="SALAM DU ROC"/>
    <s v="PFS"/>
    <s v="ALIKA II"/>
    <s v="PFS"/>
    <s v="HADJ A"/>
    <s v="AA"/>
    <s v="Elite 4, 5 et 6 ans._x000a_Gagnant 7 ans._x000a_Blessé"/>
    <s v="non"/>
    <x v="0"/>
    <x v="14"/>
    <s v="5 indices &gt; 120_x000a_dont 4 indices &gt; 130_x000a_dont 2 indices &gt; 140_x000a_dont un poney de Grand Prix"/>
    <x v="8"/>
    <s v="oui_x000a_Prometteur"/>
  </r>
  <r>
    <x v="15"/>
    <n v="2014"/>
    <m/>
    <n v="2016"/>
    <x v="1"/>
    <n v="149"/>
    <s v="CLINTON"/>
    <s v="HOLST"/>
    <s v="HIPIPIP DE LA MOTTE"/>
    <s v="WB"/>
    <s v="ELVEY JARNAC"/>
    <s v="WB"/>
    <s v="Castré."/>
    <s v="oui"/>
    <x v="6"/>
    <x v="15"/>
    <s v="6 indices &gt; 120_x000a_dont 1 indice &gt; 130"/>
    <x v="9"/>
    <s v="oui, en sport_x000a_Elevage : castré"/>
  </r>
  <r>
    <x v="16"/>
    <m/>
    <n v="2015"/>
    <m/>
    <x v="1"/>
    <n v="147"/>
    <s v="DEXTER LEAM PONDI"/>
    <s v="CO"/>
    <s v="QURE DE LA RIVE"/>
    <s v="PFS"/>
    <s v="LINARO"/>
    <s v="POET"/>
    <m/>
    <s v="oui"/>
    <x v="5"/>
    <x v="16"/>
    <n v="0"/>
    <x v="3"/>
    <s v="oui, en sport_x000a_Elevage : aucune production"/>
  </r>
  <r>
    <x v="17"/>
    <n v="2014"/>
    <n v="2015"/>
    <m/>
    <x v="1"/>
    <n v="138"/>
    <s v="POETIC JUSTICE"/>
    <s v="CO"/>
    <s v="O'FOLLE D'HARYNS"/>
    <s v="PFS"/>
    <s v="KOOIHUSTER TEAKE"/>
    <s v="POET"/>
    <m/>
    <s v="non"/>
    <x v="0"/>
    <x v="17"/>
    <s v="0 indices &gt; 120"/>
    <x v="2"/>
    <s v="non"/>
  </r>
  <r>
    <x v="18"/>
    <m/>
    <n v="2015"/>
    <n v="2016"/>
    <x v="1"/>
    <n v="148"/>
    <s v="HASTING DU BUHOT"/>
    <s v="CO"/>
    <s v="EMERAUDE DU PAING"/>
    <s v="PFS"/>
    <s v="VAZY DU VIERTOT"/>
    <s v="PFS"/>
    <s v="Champion de France As Poney 2 D Minime et -"/>
    <s v="oui"/>
    <x v="4"/>
    <x v="16"/>
    <n v="0"/>
    <x v="3"/>
    <s v="Sport : champion de France As 2, classé As 1_x000a_Elevage : aucune production"/>
  </r>
  <r>
    <x v="19"/>
    <m/>
    <n v="2015"/>
    <n v="2016"/>
    <x v="1"/>
    <n v="148"/>
    <s v="MACHNO CARWYN"/>
    <s v="WD"/>
    <s v="PRUNE DE LA GROSSETIERE"/>
    <s v="PFS"/>
    <s v="LLANARTH MARC AP BRAINT"/>
    <s v="WD"/>
    <m/>
    <s v="oui"/>
    <x v="7"/>
    <x v="18"/>
    <s v="1 indice &gt; 120"/>
    <x v="10"/>
    <s v="oui, en sport_x000a_Trop tôt pour se prononcer sur sa carrière d'étalon"/>
  </r>
  <r>
    <x v="20"/>
    <n v="2014"/>
    <m/>
    <n v="2016"/>
    <x v="1"/>
    <n v="136"/>
    <s v="BACCARA DE BRIE"/>
    <s v="WB"/>
    <s v="DESIRADE DE TYV"/>
    <s v="PFS"/>
    <s v="ALRICHO"/>
    <s v="AR"/>
    <s v="Elite à 4 et 6 ans en C"/>
    <s v="As 2 C"/>
    <x v="0"/>
    <x v="19"/>
    <s v="0 indices &gt; 120"/>
    <x v="2"/>
    <s v="Sport : As 2 C_x000a_Elevage : non significatif"/>
  </r>
  <r>
    <x v="21"/>
    <n v="2014"/>
    <n v="2015"/>
    <n v="2016"/>
    <x v="1"/>
    <n v="146"/>
    <s v="ARON N"/>
    <s v="DRPON"/>
    <s v="SIRENE DE CHAMBORD"/>
    <s v="PFS"/>
    <s v="LINARO"/>
    <s v="POET"/>
    <m/>
    <s v="oui"/>
    <x v="0"/>
    <x v="20"/>
    <s v="3 indices &gt; 120_x000a_dont 2 indices &gt; 130"/>
    <x v="11"/>
    <s v="Sport : As 2_x000a_Elevage : non significatif"/>
  </r>
  <r>
    <x v="22"/>
    <m/>
    <n v="2015"/>
    <n v="2016"/>
    <x v="1"/>
    <n v="147"/>
    <s v="GOLIATH DES LONDES"/>
    <s v="PFS"/>
    <s v="INDIANAPOLIS II"/>
    <s v="SFA"/>
    <s v="SOCRATE DE CHIVRE "/>
    <s v="SFA"/>
    <s v="7 ans"/>
    <s v="non"/>
    <x v="0"/>
    <x v="21"/>
    <s v="1 indice &gt; 120"/>
    <x v="12"/>
    <s v="non"/>
  </r>
  <r>
    <x v="23"/>
    <m/>
    <n v="2015"/>
    <n v="2016"/>
    <x v="1"/>
    <n v="149"/>
    <s v="SNOOPY DES ETISSES"/>
    <s v="PFS"/>
    <s v="POESIE DES CHAMPS"/>
    <s v="PFS"/>
    <s v="UTRILLO VD HEFFINCK "/>
    <s v="BWP"/>
    <m/>
    <s v="oui"/>
    <x v="8"/>
    <x v="22"/>
    <s v="0 indices &gt; 120"/>
    <x v="2"/>
    <s v="moyen"/>
  </r>
  <r>
    <x v="24"/>
    <n v="2014"/>
    <n v="2015"/>
    <m/>
    <x v="1"/>
    <n v="148"/>
    <s v="WELCOME SYMPATICO"/>
    <s v="HAN"/>
    <s v="GAMBLE DE GARENNE"/>
    <s v="CO"/>
    <s v="KID DE GARENNE"/>
    <s v="CO"/>
    <m/>
    <s v="oui"/>
    <x v="7"/>
    <x v="23"/>
    <s v="9 indices &gt; 120_x000a_dont 3 indices &gt; 130_x000a_dont 1 indice &gt; 140 (poney de Grand Prix)"/>
    <x v="13"/>
    <s v="oui"/>
  </r>
  <r>
    <x v="25"/>
    <m/>
    <n v="2015"/>
    <m/>
    <x v="1"/>
    <n v="146"/>
    <s v="QUABAR DES MONCEAUX"/>
    <s v="PFS"/>
    <s v="OUELCOME DONARLO"/>
    <s v="PFS"/>
    <s v="KANTJE'S RONALDO"/>
    <s v="NF"/>
    <m/>
    <s v="oui"/>
    <x v="4"/>
    <x v="24"/>
    <s v="2 indices &gt; 130_x000a_dont 1 indice &gt; 140"/>
    <x v="12"/>
    <s v="moyen"/>
  </r>
  <r>
    <x v="26"/>
    <m/>
    <n v="2015"/>
    <n v="2016"/>
    <x v="1"/>
    <n v="149"/>
    <s v="BROOKLANDS MOONWALKER"/>
    <s v="DRPON"/>
    <s v="DOREE D'ANGRIE"/>
    <s v="PFS"/>
    <s v="UN ATOUT D'ANGRIE"/>
    <s v="PFS"/>
    <s v="Excellent à 6 ans + 7 ans"/>
    <s v="oui"/>
    <x v="9"/>
    <x v="25"/>
    <s v="1 indice &gt; 130"/>
    <x v="14"/>
    <s v="Sport : As 1_x000a_Elevage : non significatif"/>
  </r>
  <r>
    <x v="27"/>
    <m/>
    <n v="2016"/>
    <m/>
    <x v="2"/>
    <n v="149"/>
    <s v="USANDRO TILIA DERLENN"/>
    <s v="WK"/>
    <s v="TENDRESSE DER LENN"/>
    <s v="PO"/>
    <s v="ZODIAK"/>
    <s v="NRPS"/>
    <m/>
    <s v="oui"/>
    <x v="3"/>
    <x v="26"/>
    <n v="0"/>
    <x v="3"/>
    <s v="oui, en sport_x000a_Trop tôt pour se prononcer sur sa carrière d'étalon"/>
  </r>
  <r>
    <x v="28"/>
    <n v="2015"/>
    <n v="2016"/>
    <n v="2017"/>
    <x v="2"/>
    <n v="146"/>
    <s v="SALAM DU ROC"/>
    <s v="PFS"/>
    <s v="SITGESS DU LUY"/>
    <s v="PFS"/>
    <s v="THUNDER DU BLIN"/>
    <s v="CO"/>
    <s v="Prépa 120"/>
    <s v="non"/>
    <x v="0"/>
    <x v="27"/>
    <s v="1 indice cheval &gt; 120_x000a_0 indices poney &gt; 120 (mais un poney de CSIP)"/>
    <x v="14"/>
    <s v="moyen"/>
  </r>
  <r>
    <x v="29"/>
    <n v="2015"/>
    <n v="2016"/>
    <m/>
    <x v="2"/>
    <n v="145"/>
    <s v="DAFYDD DE L'ARCHE"/>
    <s v="WD"/>
    <s v="INES DE DOMART"/>
    <s v="SFA"/>
    <s v="VOLCAN ROUGE"/>
    <s v="SFA"/>
    <m/>
    <s v="oui"/>
    <x v="3"/>
    <x v="7"/>
    <s v="0 indices &gt; 120"/>
    <x v="2"/>
    <s v="oui, en sport_x000a_Trop tôt pour se prononcer sur sa carrière d'étalon"/>
  </r>
  <r>
    <x v="30"/>
    <n v="2015"/>
    <n v="2016"/>
    <n v="2017"/>
    <x v="2"/>
    <n v="144"/>
    <s v="MACHNO CARWYN"/>
    <s v="WD"/>
    <s v="UTOPIE DE KERGLENN"/>
    <s v="SFA"/>
    <s v="QUIDAM DE REVEL"/>
    <s v="SFA"/>
    <m/>
    <s v="oui"/>
    <x v="1"/>
    <x v="28"/>
    <s v="7 indices &gt; 120_x000a_dont 2 indices &gt; 140"/>
    <x v="15"/>
    <s v="oui"/>
  </r>
  <r>
    <x v="31"/>
    <n v="2015"/>
    <n v="2016"/>
    <m/>
    <x v="2"/>
    <n v="146"/>
    <s v="DON JUAN V"/>
    <s v="CO"/>
    <s v="VALMA DE FOUGNARD"/>
    <s v="PFS"/>
    <s v="KANTJE'S RONALDO"/>
    <s v="NF"/>
    <m/>
    <s v="oui"/>
    <x v="3"/>
    <x v="29"/>
    <n v="0"/>
    <x v="3"/>
    <s v="oui, en sport_x000a_Trop tôt pour se prononcer sur sa carrière d'étalon"/>
  </r>
  <r>
    <x v="32"/>
    <n v="2015"/>
    <n v="2016"/>
    <n v="2017"/>
    <x v="2"/>
    <n v="145"/>
    <s v="GOLDFEVER"/>
    <s v="HAN"/>
    <s v="THALIA DE L'AURORE"/>
    <s v="PFS"/>
    <s v="JIMMERDOR DE FLORYS"/>
    <s v="PFS"/>
    <m/>
    <s v="oui"/>
    <x v="7"/>
    <x v="30"/>
    <n v="0"/>
    <x v="3"/>
    <s v="oui, en sport_x000a_Trop tôt pour se prononcer sur sa carrière d'étalon"/>
  </r>
  <r>
    <x v="33"/>
    <n v="2015"/>
    <n v="2016"/>
    <n v="2017"/>
    <x v="2"/>
    <n v="143"/>
    <s v="ULK D'ÉTÉ"/>
    <s v="PFS"/>
    <s v="JERRY II"/>
    <s v="PFS"/>
    <s v="ROCAMBOLE III"/>
    <s v="PFS"/>
    <m/>
    <s v="non"/>
    <x v="0"/>
    <x v="31"/>
    <s v="0 indices &gt; 120"/>
    <x v="2"/>
    <s v="non"/>
  </r>
  <r>
    <x v="34"/>
    <n v="2015"/>
    <n v="2016"/>
    <n v="2017"/>
    <x v="2"/>
    <n v="146"/>
    <s v="DEXTER LEAM PONDI"/>
    <s v="CO"/>
    <s v="VALMA DE FOUGNARD"/>
    <s v="PFS"/>
    <s v="KANTJE'S RONALDO"/>
    <s v="NF"/>
    <s v="blessé jeune"/>
    <m/>
    <x v="10"/>
    <x v="32"/>
    <s v="3 indices &gt; 120_x000a_dont 1 indice &gt; 130"/>
    <x v="16"/>
    <s v="Sport : blessé jeune_x000a_Trop tôt pour se prononcer sur sa carrière d'étalon"/>
  </r>
  <r>
    <x v="35"/>
    <n v="2015"/>
    <n v="2016"/>
    <n v="2017"/>
    <x v="2"/>
    <n v="145"/>
    <s v="ULK D'ÉTÉ"/>
    <s v="PFS"/>
    <s v="POMONE ROSE DES VENTS"/>
    <s v="PFS"/>
    <s v="UN PRINCE DU RUERE"/>
    <s v="CO"/>
    <m/>
    <s v="oui"/>
    <x v="11"/>
    <x v="33"/>
    <s v="4 indices &gt; 120_x000a_dont 3 indices &gt; 130"/>
    <x v="10"/>
    <s v="Sport : As 1_x000a_Elevage : non significatif"/>
  </r>
  <r>
    <x v="36"/>
    <n v="2015"/>
    <n v="2016"/>
    <n v="2017"/>
    <x v="2"/>
    <n v="149"/>
    <s v="WELCOME SYMPATICO"/>
    <s v="HAN"/>
    <s v="MATA HARI"/>
    <s v="DRPON"/>
    <s v="CANSAS"/>
    <s v="DRPON"/>
    <m/>
    <s v="non"/>
    <x v="0"/>
    <x v="34"/>
    <s v="2 indices &gt; 120"/>
    <x v="17"/>
    <s v="moyen"/>
  </r>
  <r>
    <x v="37"/>
    <m/>
    <n v="2016"/>
    <n v="2017"/>
    <x v="2"/>
    <n v="149"/>
    <s v="DOLLAR DE LA PIERRE"/>
    <s v="SF"/>
    <s v="PETITE MOISE"/>
    <s v="PFS"/>
    <s v="QUIDAM DE REVEL"/>
    <s v="SFA"/>
    <s v="Castré."/>
    <s v="oui"/>
    <x v="9"/>
    <x v="35"/>
    <s v="0 indices &gt; 120"/>
    <x v="2"/>
    <s v="Sport : As 1_x000a_Elevage : non significatif. Castré."/>
  </r>
  <r>
    <x v="38"/>
    <n v="2015"/>
    <n v="2016"/>
    <n v="2017"/>
    <x v="2"/>
    <n v="146"/>
    <s v="QUOUTSOU"/>
    <s v="PFS"/>
    <s v="MOLENE DES VERROUIS"/>
    <s v="PFS"/>
    <s v="TITAN DU MOUGARD"/>
    <s v="PFS"/>
    <m/>
    <s v="oui"/>
    <x v="0"/>
    <x v="36"/>
    <s v="0 indices &gt; 120"/>
    <x v="2"/>
    <s v="non"/>
  </r>
  <r>
    <x v="39"/>
    <n v="2016"/>
    <n v="2017"/>
    <n v="2018"/>
    <x v="3"/>
    <n v="144"/>
    <s v="PADDY DE France"/>
    <s v="PFS"/>
    <s v="POMONE ROSE DES VENTS"/>
    <s v="PFS"/>
    <s v="UN PRINCE DU RUERE"/>
    <s v="CO"/>
    <s v="Elite à 6 ans"/>
    <s v="oui"/>
    <x v="11"/>
    <x v="37"/>
    <s v="0 indices &gt; 120"/>
    <x v="2"/>
    <s v="Sport : jusqu'en As 1_x000a_Elevage : produits âgés de 6 ans max"/>
  </r>
  <r>
    <x v="40"/>
    <n v="2016"/>
    <n v="2017"/>
    <n v="2018"/>
    <x v="3"/>
    <n v="147"/>
    <s v="UHLAND D'AVEN"/>
    <s v="PFS"/>
    <s v="KLARA LOVE DE CE"/>
    <s v="PFS"/>
    <s v="SELIM DE SIAM"/>
    <s v="PFS"/>
    <m/>
    <s v="oui"/>
    <x v="12"/>
    <x v="38"/>
    <n v="0"/>
    <x v="3"/>
    <s v="Sport : jusqu'en As 1_x000a_Elevage : non significatif"/>
  </r>
  <r>
    <x v="41"/>
    <n v="2016"/>
    <n v="2017"/>
    <n v="2018"/>
    <x v="3"/>
    <n v="146"/>
    <s v="ULK D'ÉTÉ"/>
    <s v="PFS"/>
    <s v="ERYNE DU PARADIS Z"/>
    <s v="Z"/>
    <s v="ERCO VAN'T ROOSAKKER"/>
    <s v="BWP"/>
    <m/>
    <s v="oui"/>
    <x v="13"/>
    <x v="39"/>
    <s v="5 indices &gt; 120_x000a_4 indices &gt; 130_x000a_1 indice &gt; 140"/>
    <x v="18"/>
    <s v="Sport : GP_x000a_Elevage : produits âgés de 6 ans max"/>
  </r>
  <r>
    <x v="42"/>
    <m/>
    <n v="2017"/>
    <n v="2018"/>
    <x v="3"/>
    <n v="146"/>
    <s v="USANDRO TILIA DERLENN"/>
    <s v="WK"/>
    <s v="LYTTLE GIRL"/>
    <s v="SF"/>
    <s v="TYPE D'ELLE"/>
    <s v="SF"/>
    <s v="GP 115 + CSIP jeunes poneys"/>
    <s v="non"/>
    <x v="0"/>
    <x v="16"/>
    <n v="0"/>
    <x v="3"/>
    <s v="Sport : carrière écourtée_x000a_Elevage : aucune production"/>
  </r>
  <r>
    <x v="43"/>
    <n v="2016"/>
    <n v="2017"/>
    <m/>
    <x v="3"/>
    <n v="145"/>
    <s v="QRACK DE PLEVILLE"/>
    <s v="CS"/>
    <s v="TACTIC DES MERLES"/>
    <s v="WB"/>
    <s v="KADOR DU TILIA"/>
    <s v="WB"/>
    <m/>
    <s v="oui"/>
    <x v="0"/>
    <x v="40"/>
    <s v="0 indices &gt; 120"/>
    <x v="2"/>
    <s v="moyen"/>
  </r>
  <r>
    <x v="44"/>
    <m/>
    <n v="2017"/>
    <n v="2018"/>
    <x v="3"/>
    <n v="149"/>
    <s v="SYRIAC"/>
    <s v=" PFS"/>
    <s v="JARDIN SECRET DOT"/>
    <s v=" NF"/>
    <s v="WILLOWAY GOOD AS GOLD  (GB)"/>
    <s v=" NF"/>
    <m/>
    <s v="oui"/>
    <x v="0"/>
    <x v="41"/>
    <s v="0 indices &gt; 120"/>
    <x v="2"/>
    <s v="moyen"/>
  </r>
  <r>
    <x v="45"/>
    <m/>
    <n v="2017"/>
    <n v="2018"/>
    <x v="3"/>
    <n v="149"/>
    <s v="MEXICO DE CAUDARD"/>
    <s v="SF"/>
    <s v="RAFALE DU PINSON"/>
    <s v="PFS"/>
    <s v="KARISTO DE L'AUMONT"/>
    <s v="PFS"/>
    <s v="GP 110"/>
    <s v="non"/>
    <x v="0"/>
    <x v="16"/>
    <n v="0"/>
    <x v="3"/>
    <s v="non"/>
  </r>
  <r>
    <x v="46"/>
    <n v="2016"/>
    <n v="2017"/>
    <n v="2018"/>
    <x v="3"/>
    <n v="142"/>
    <s v="UN CAPRICE DECHALUSSE"/>
    <s v="SF"/>
    <s v="ODINE ELVEY"/>
    <s v="WB"/>
    <s v="BOLINO RAVIGNAN"/>
    <s v="WB"/>
    <s v="Très Bon à 5 ans"/>
    <s v="non"/>
    <x v="0"/>
    <x v="42"/>
    <n v="0"/>
    <x v="3"/>
    <s v="non"/>
  </r>
  <r>
    <x v="47"/>
    <n v="2016"/>
    <n v="2017"/>
    <n v="2018"/>
    <x v="3"/>
    <n v="146"/>
    <s v="NINIO DE ROX"/>
    <s v="SF"/>
    <s v="SAPHYRE MONTVERT"/>
    <s v="PFS"/>
    <s v="NAJISCO D'HARYNS"/>
    <s v="PFS"/>
    <m/>
    <s v="non"/>
    <x v="0"/>
    <x v="43"/>
    <n v="0"/>
    <x v="3"/>
    <s v="non"/>
  </r>
  <r>
    <x v="48"/>
    <n v="2016"/>
    <m/>
    <m/>
    <x v="3"/>
    <n v="138"/>
    <s v="ULK D'ÉTÉ"/>
    <s v="PFS"/>
    <s v="GALICE DU RUET"/>
    <s v="PFS"/>
    <s v="TITAN DU MOUGARD"/>
    <s v="PFS"/>
    <s v="As 2 C et D"/>
    <m/>
    <x v="14"/>
    <x v="44"/>
    <s v="1 indice chevaux &gt; 120"/>
    <x v="19"/>
    <s v="Sport : As 2 C/D_x000a_Elevage : non significatif"/>
  </r>
  <r>
    <x v="49"/>
    <n v="2016"/>
    <n v="2017"/>
    <n v="2018"/>
    <x v="3"/>
    <n v="143"/>
    <s v="UPSO D'AUNOU"/>
    <s v="SF"/>
    <s v="KILINA ALUINN"/>
    <s v="CO"/>
    <s v="THUNDER DU BLIN"/>
    <s v="CO"/>
    <m/>
    <s v="oui"/>
    <x v="4"/>
    <x v="45"/>
    <s v="2 indices &gt; 120_x000a_dont 1 indice &gt; 140"/>
    <x v="5"/>
    <s v="Sport : As 1_x000a_Elevage : produits âgés de 6 ans max"/>
  </r>
  <r>
    <x v="50"/>
    <m/>
    <n v="2017"/>
    <m/>
    <x v="3"/>
    <n v="149"/>
    <s v="FS CHAMPION DE LUXE (DE)"/>
    <s v=" DRPON"/>
    <s v="GAZELLE DU PLATEAU"/>
    <s v=" PFS"/>
    <s v="VAZY DU VIERTOT "/>
    <s v=" PFS"/>
    <s v="Amateur 3 chevaux"/>
    <m/>
    <x v="15"/>
    <x v="46"/>
    <n v="0"/>
    <x v="3"/>
    <s v="non"/>
  </r>
  <r>
    <x v="51"/>
    <m/>
    <n v="2017"/>
    <n v="2018"/>
    <x v="3"/>
    <n v="148"/>
    <s v="NINIO DE ROX"/>
    <s v=" SFA"/>
    <s v="RIANNA D'URANIE"/>
    <s v=" PFS"/>
    <s v="OSCAR DES CHOUANS "/>
    <s v=" WB"/>
    <m/>
    <s v="oui"/>
    <x v="3"/>
    <x v="47"/>
    <n v="0"/>
    <x v="3"/>
    <s v="Sport : GP_x000a_Elevage : produits âgés de 5 ans max, non significatif"/>
  </r>
  <r>
    <x v="52"/>
    <m/>
    <m/>
    <n v="2018"/>
    <x v="3"/>
    <n v="149"/>
    <s v="ULK D'ÉTÉ"/>
    <s v="PFS"/>
    <s v="EMOCJA"/>
    <s v="OES"/>
    <s v="HEFF"/>
    <s v="OES"/>
    <m/>
    <s v="oui"/>
    <x v="9"/>
    <x v="48"/>
    <s v="1 indice &gt; 120"/>
    <x v="20"/>
    <s v="Sport : As 1_x000a_Elevage : produits âgés de 6/7 ans max, non significatif"/>
  </r>
  <r>
    <x v="53"/>
    <m/>
    <n v="2018"/>
    <m/>
    <x v="4"/>
    <n v="149"/>
    <s v="SIOUX DU GODION"/>
    <s v="SFB"/>
    <s v="CAERAFON SEREN AUR (GBR)"/>
    <s v="WD"/>
    <s v="TIREINON LLWYNOG (GBR"/>
    <s v="WD"/>
    <s v="4e finale des 7 ans"/>
    <s v="oui"/>
    <x v="4"/>
    <x v="49"/>
    <m/>
    <x v="21"/>
    <m/>
  </r>
  <r>
    <x v="54"/>
    <m/>
    <n v="2018"/>
    <n v="2019"/>
    <x v="4"/>
    <n v="148"/>
    <s v="BOWIE DE VILLELONGUE"/>
    <s v="SF"/>
    <s v="BOTSWANA VILLELONGUE"/>
    <s v="PFS"/>
    <s v="UBER DE BORD"/>
    <s v="PFS"/>
    <m/>
    <s v="oui"/>
    <x v="13"/>
    <x v="49"/>
    <m/>
    <x v="21"/>
    <m/>
  </r>
  <r>
    <x v="55"/>
    <m/>
    <n v="2018"/>
    <m/>
    <x v="4"/>
    <n v="149"/>
    <s v="MACHNO CARWYN"/>
    <s v="WD"/>
    <s v="NITRO DES HERBAGES"/>
    <s v="PFS"/>
    <s v="ISLAND DE L'AUMONT"/>
    <s v="PFS"/>
    <s v="120 chevaux"/>
    <s v="non"/>
    <x v="0"/>
    <x v="49"/>
    <m/>
    <x v="21"/>
    <m/>
  </r>
  <r>
    <x v="56"/>
    <m/>
    <n v="2018"/>
    <n v="2019"/>
    <x v="4"/>
    <n v="149"/>
    <s v="QUOUTSOU"/>
    <s v="PFS"/>
    <s v="SITGESS DU LUY"/>
    <s v="PFS"/>
    <s v="THUNDER DU BLIN"/>
    <s v="CO"/>
    <s v="champion des 5 ans dressage"/>
    <s v="non"/>
    <x v="0"/>
    <x v="49"/>
    <m/>
    <x v="21"/>
    <m/>
  </r>
  <r>
    <x v="57"/>
    <n v="2017"/>
    <n v="2018"/>
    <n v="2019"/>
    <x v="4"/>
    <n v="147"/>
    <s v="KANTJE'S RONALDO (NL)"/>
    <s v=" NF"/>
    <s v="MANON BELPLAINE"/>
    <s v=" PFS"/>
    <s v="BEN KEBIR "/>
    <s v=" AR"/>
    <m/>
    <s v="oui"/>
    <x v="3"/>
    <x v="49"/>
    <m/>
    <x v="21"/>
    <m/>
  </r>
  <r>
    <x v="58"/>
    <n v="2017"/>
    <n v="2018"/>
    <n v="2019"/>
    <x v="4"/>
    <n v="145"/>
    <s v="VITO DE BLONDE"/>
    <s v=" PFS"/>
    <s v="BARBY DE BLONDE (BE)"/>
    <s v=" SBS"/>
    <s v="WELCOME SYMPATICO  (DE)"/>
    <s v=" HAN"/>
    <m/>
    <s v="oui"/>
    <x v="0"/>
    <x v="49"/>
    <m/>
    <x v="21"/>
    <m/>
  </r>
  <r>
    <x v="59"/>
    <n v="2017"/>
    <n v="2018"/>
    <m/>
    <x v="4"/>
    <n v="144"/>
    <s v="UNDER COVER FAST"/>
    <s v=" PFS"/>
    <s v="SNOWDROP DU LUOT"/>
    <s v=" CO"/>
    <s v="CYRANO PONDI "/>
    <s v=" CO"/>
    <m/>
    <s v="oui"/>
    <x v="0"/>
    <x v="49"/>
    <m/>
    <x v="21"/>
    <m/>
  </r>
  <r>
    <x v="60"/>
    <n v="2017"/>
    <n v="2018"/>
    <n v="2019"/>
    <x v="4"/>
    <n v="145"/>
    <s v="QUINTUS D'09 (BE)"/>
    <s v=" BWP"/>
    <s v="QUEURBY DU FIEF"/>
    <s v=" WD"/>
    <s v="DYFFRYNALED GARI TRYFAN  (GB)"/>
    <s v=" WD"/>
    <s v="Prépa 120 CSO_x000a_Champion des 6 ans dressage"/>
    <s v="non"/>
    <x v="0"/>
    <x v="49"/>
    <m/>
    <x v="21"/>
    <m/>
  </r>
  <r>
    <x v="61"/>
    <m/>
    <n v="2018"/>
    <n v="2019"/>
    <x v="4"/>
    <n v="148"/>
    <s v="QUINTUS D'09 (BE)"/>
    <s v="BWP"/>
    <s v="JOLLY ROSE"/>
    <s v="PFS"/>
    <s v="QUIMPER III"/>
    <s v="CO"/>
    <s v="GP 125 + 7 ans"/>
    <s v="non"/>
    <x v="8"/>
    <x v="49"/>
    <m/>
    <x v="21"/>
    <m/>
  </r>
  <r>
    <x v="62"/>
    <n v="2017"/>
    <n v="2018"/>
    <m/>
    <x v="4"/>
    <n v="148"/>
    <s v="ARON N (DE)"/>
    <s v=" DRPON"/>
    <s v="KADIRA DE TYV"/>
    <s v=" PFS"/>
    <s v="ENVOL D'ANGRIE "/>
    <s v=" PFS"/>
    <m/>
    <s v="oui"/>
    <x v="2"/>
    <x v="49"/>
    <m/>
    <x v="21"/>
    <m/>
  </r>
  <r>
    <x v="63"/>
    <n v="2018"/>
    <n v="2019"/>
    <m/>
    <x v="5"/>
    <n v="148"/>
    <s v="LINARO"/>
    <s v="POET"/>
    <s v="HAITI DES CHOUANS"/>
    <s v="WD"/>
    <s v="DYFFRYNALED GARI TRYFAN  (GB)"/>
    <s v="WD"/>
    <m/>
    <s v="non"/>
    <x v="0"/>
    <x v="49"/>
    <m/>
    <x v="21"/>
    <m/>
  </r>
  <r>
    <x v="64"/>
    <m/>
    <m/>
    <n v="2020"/>
    <x v="5"/>
    <n v="149"/>
    <s v="QUABAR DES MONCEAUX"/>
    <s v="PFS"/>
    <s v="REVERIE"/>
    <s v="PFS"/>
    <s v="LEADERSHIP"/>
    <s v="CO"/>
    <m/>
    <s v="oui"/>
    <x v="16"/>
    <x v="49"/>
    <m/>
    <x v="21"/>
    <m/>
  </r>
  <r>
    <x v="65"/>
    <n v="2018"/>
    <n v="2019"/>
    <m/>
    <x v="5"/>
    <n v="146"/>
    <s v="RAMBO"/>
    <s v="NF"/>
    <s v="OUELCOME DONARLO"/>
    <s v="PFS"/>
    <s v="KANTJE'S RONALDO"/>
    <s v="NF"/>
    <s v="7 ans, E Elite"/>
    <s v="oui"/>
    <x v="0"/>
    <x v="49"/>
    <m/>
    <x v="21"/>
    <m/>
  </r>
  <r>
    <x v="66"/>
    <n v="2018"/>
    <n v="2019"/>
    <n v="2020"/>
    <x v="5"/>
    <n v="147"/>
    <s v="BATMAN D'ÉTÉ"/>
    <s v="PFS"/>
    <s v="BULLE D'ÉTÉ"/>
    <s v="PFS"/>
    <s v="DEXTER LEAM PONDI"/>
    <s v="CO"/>
    <m/>
    <s v="oui"/>
    <x v="0"/>
    <x v="49"/>
    <m/>
    <x v="21"/>
    <m/>
  </r>
  <r>
    <x v="67"/>
    <n v="2018"/>
    <n v="2019"/>
    <m/>
    <x v="5"/>
    <n v="146"/>
    <s v="VENTRA TERRE RISLOIS"/>
    <s v="PFS"/>
    <s v="PAOLA DES HAYETTES"/>
    <s v="SFA"/>
    <s v="NIGHT FEVER DU DON"/>
    <s v="SFA"/>
    <s v="6 ans et Prépa 120"/>
    <s v="non"/>
    <x v="0"/>
    <x v="49"/>
    <m/>
    <x v="21"/>
    <m/>
  </r>
  <r>
    <x v="68"/>
    <n v="2018"/>
    <n v="2019"/>
    <m/>
    <x v="5"/>
    <n v="145"/>
    <s v="QUABAR DES MONCEAUX"/>
    <s v="PFS"/>
    <s v="ISEULT DE LA BUTTE"/>
    <s v="PFS"/>
    <s v="VAZY DU VIERTOT"/>
    <s v="PFS"/>
    <m/>
    <s v="non"/>
    <x v="0"/>
    <x v="49"/>
    <m/>
    <x v="21"/>
    <m/>
  </r>
  <r>
    <x v="69"/>
    <m/>
    <n v="2019"/>
    <m/>
    <x v="5"/>
    <n v="146"/>
    <s v="BOX OFFICE DU PENA"/>
    <s v="PFS"/>
    <s v="COLOMBE NORMANDE"/>
    <s v="PFS"/>
    <s v="ARON N"/>
    <s v="DRPON"/>
    <m/>
    <s v="oui"/>
    <x v="4"/>
    <x v="49"/>
    <m/>
    <x v="21"/>
    <m/>
  </r>
  <r>
    <x v="70"/>
    <m/>
    <n v="2019"/>
    <n v="2020"/>
    <x v="5"/>
    <n v="148"/>
    <s v="QUABAR DES MONCEAUX"/>
    <s v="PFS"/>
    <s v="EAU DOUCE"/>
    <s v="SFA"/>
    <s v="QUAT'SOUS"/>
    <s v="SFA"/>
    <s v="finale 7 ans, E Elite"/>
    <s v="non"/>
    <x v="0"/>
    <x v="49"/>
    <m/>
    <x v="21"/>
    <m/>
  </r>
  <r>
    <x v="71"/>
    <m/>
    <n v="2019"/>
    <n v="2020"/>
    <x v="5"/>
    <n v="149"/>
    <s v="HEROS TER PUTTE"/>
    <s v="BWP"/>
    <s v="JINGL'BELLS DU BORGET"/>
    <s v="SFA"/>
    <s v="CORIOLAN"/>
    <s v="HOLST"/>
    <s v="E Elite"/>
    <s v="non"/>
    <x v="0"/>
    <x v="49"/>
    <m/>
    <x v="21"/>
    <m/>
  </r>
  <r>
    <x v="72"/>
    <n v="2018"/>
    <n v="2019"/>
    <n v="2020"/>
    <x v="5"/>
    <n v="146"/>
    <s v="WINDOWS VH COSTERSVELD"/>
    <s v="BWP"/>
    <s v="ARANE DE BLONDE"/>
    <s v="PFS"/>
    <s v="RAHAN D'HURL'VENT"/>
    <s v="PFS"/>
    <m/>
    <s v="oui"/>
    <x v="3"/>
    <x v="49"/>
    <m/>
    <x v="21"/>
    <m/>
  </r>
  <r>
    <x v="73"/>
    <m/>
    <n v="2020"/>
    <n v="2021"/>
    <x v="6"/>
    <n v="149"/>
    <s v="JOBIC DE COATREAL"/>
    <s v="CO"/>
    <s v="PERUVIA DE L'ODET"/>
    <s v="PFS"/>
    <s v="EON DE LOYE"/>
    <s v="AR"/>
    <m/>
    <s v="oui"/>
    <x v="0"/>
    <x v="49"/>
    <m/>
    <x v="21"/>
    <m/>
  </r>
  <r>
    <x v="74"/>
    <n v="2019"/>
    <n v="2020"/>
    <n v="2021"/>
    <x v="6"/>
    <n v="147"/>
    <s v="QUEST DU BUHOT"/>
    <s v="PFS"/>
    <s v="POURQUOI DE HUS Z"/>
    <s v="Z"/>
    <s v="PILOT DE HUS"/>
    <s v="OLD"/>
    <m/>
    <s v="oui"/>
    <x v="4"/>
    <x v="49"/>
    <m/>
    <x v="21"/>
    <m/>
  </r>
  <r>
    <x v="75"/>
    <m/>
    <n v="2020"/>
    <n v="2021"/>
    <x v="6"/>
    <n v="146"/>
    <s v="NEICOP D'ARGENT"/>
    <s v="PFS"/>
    <s v="LUBY DE LA SEULLES"/>
    <s v="PFS"/>
    <s v="TARIG DES CHOUANS"/>
    <s v="WD"/>
    <m/>
    <s v="non"/>
    <x v="0"/>
    <x v="49"/>
    <m/>
    <x v="21"/>
    <m/>
  </r>
  <r>
    <x v="76"/>
    <n v="2019"/>
    <n v="2020"/>
    <m/>
    <x v="6"/>
    <n v="146"/>
    <s v="RENOIR WE"/>
    <s v="DRPON"/>
    <s v="VIC DE BANNES"/>
    <s v="PFS"/>
    <s v="KOOIHUSTER TEAKE"/>
    <s v="POET"/>
    <m/>
    <s v="non"/>
    <x v="0"/>
    <x v="49"/>
    <m/>
    <x v="21"/>
    <m/>
  </r>
  <r>
    <x v="77"/>
    <m/>
    <m/>
    <n v="2021"/>
    <x v="6"/>
    <n v="147"/>
    <s v="COUTSOU DE LALANDE"/>
    <s v="PFS"/>
    <s v="RAPSODIE DE LALANDE"/>
    <s v="PFS"/>
    <s v="LEOPARD DE MAHOUD"/>
    <s v="PFS"/>
    <s v="7 ans"/>
    <s v="oui"/>
    <x v="17"/>
    <x v="49"/>
    <m/>
    <x v="21"/>
    <m/>
  </r>
  <r>
    <x v="78"/>
    <m/>
    <n v="2020"/>
    <n v="2021"/>
    <x v="6"/>
    <n v="143"/>
    <s v="ULK D'ÉTÉ"/>
    <s v="PFS"/>
    <s v="VENI VEDI VICI"/>
    <s v="KWPN"/>
    <s v="KOKO"/>
    <s v="KWPN"/>
    <s v="5e finale des 7 ans"/>
    <s v="oui"/>
    <x v="17"/>
    <x v="49"/>
    <m/>
    <x v="21"/>
    <m/>
  </r>
  <r>
    <x v="79"/>
    <n v="2019"/>
    <m/>
    <m/>
    <x v="6"/>
    <n v="148"/>
    <s v="LINARO"/>
    <s v="POET"/>
    <s v="NOBLESSE DU COTEAUX"/>
    <s v="PFS"/>
    <s v="KALEM"/>
    <s v="AR"/>
    <m/>
    <s v="non"/>
    <x v="0"/>
    <x v="49"/>
    <m/>
    <x v="21"/>
    <m/>
  </r>
  <r>
    <x v="80"/>
    <m/>
    <n v="2020"/>
    <n v="2021"/>
    <x v="6"/>
    <n v="144"/>
    <s v="GOLD DE BECOURT"/>
    <s v="SFA"/>
    <s v="VOLCANIKE ETERNELLE"/>
    <s v="PFS"/>
    <s v="IVOIRE DE CIVRY"/>
    <s v="NF"/>
    <s v="finale des 7 ans, GP 130"/>
    <s v="oui"/>
    <x v="0"/>
    <x v="49"/>
    <m/>
    <x v="21"/>
    <m/>
  </r>
  <r>
    <x v="81"/>
    <m/>
    <n v="2020"/>
    <n v="2021"/>
    <x v="6"/>
    <n v="146"/>
    <s v="ICE AND FIRE D'ALBRAN"/>
    <s v="CO"/>
    <s v="POESIE DES CHAMPS"/>
    <s v="PFS"/>
    <s v="UTRILLO VD HEFFINCK"/>
    <s v="BWP"/>
    <s v="GP 110"/>
    <s v="non"/>
    <x v="0"/>
    <x v="49"/>
    <m/>
    <x v="21"/>
    <m/>
  </r>
  <r>
    <x v="82"/>
    <n v="2019"/>
    <m/>
    <m/>
    <x v="6"/>
    <n v="149"/>
    <s v="CHAMPAGNE D'AR CUS"/>
    <s v="PFS"/>
    <s v="ROMANE D'ODIVAL"/>
    <s v="PFS"/>
    <s v="KANTJE'S RONALDO"/>
    <s v="NF"/>
    <m/>
    <s v="oui"/>
    <x v="0"/>
    <x v="49"/>
    <m/>
    <x v="21"/>
    <m/>
  </r>
  <r>
    <x v="83"/>
    <n v="2019"/>
    <n v="2020"/>
    <n v="2021"/>
    <x v="6"/>
    <n v="147"/>
    <s v="VERLAN DES BRIMBELLES"/>
    <s v="CO"/>
    <s v="CABRIOLE RISLOISE"/>
    <s v="PFS"/>
    <s v="DASWAM"/>
    <s v="AA"/>
    <s v="poney C"/>
    <s v="non"/>
    <x v="0"/>
    <x v="49"/>
    <m/>
    <x v="21"/>
    <m/>
  </r>
  <r>
    <x v="84"/>
    <m/>
    <n v="2020"/>
    <m/>
    <x v="6"/>
    <n v="142"/>
    <s v="HEROS TER PUTTE"/>
    <s v="BWP"/>
    <s v="JINGL'BELLS DU BORGET"/>
    <s v="SFA"/>
    <s v="CORIOLAN"/>
    <s v="HOLST"/>
    <m/>
    <s v="oui"/>
    <x v="17"/>
    <x v="49"/>
    <m/>
    <x v="21"/>
    <m/>
  </r>
  <r>
    <x v="85"/>
    <m/>
    <n v="2020"/>
    <n v="2021"/>
    <x v="6"/>
    <n v="144"/>
    <s v="CHAMPAGNE D'AR CUS"/>
    <s v="PFS"/>
    <s v="QUAOURA DES MENHIRS"/>
    <s v="PFS"/>
    <s v="LINARO"/>
    <s v="POET"/>
    <s v="7 ans"/>
    <s v="oui"/>
    <x v="4"/>
    <x v="49"/>
    <m/>
    <x v="21"/>
    <m/>
  </r>
  <r>
    <x v="86"/>
    <m/>
    <n v="2020"/>
    <n v="2021"/>
    <x v="6"/>
    <n v="148"/>
    <s v="JOBIC DE COATREAL"/>
    <s v="CO"/>
    <s v="NONNETTE DU VIEIL OR"/>
    <s v="PFS"/>
    <s v="BALILO"/>
    <s v="AA"/>
    <s v="7 ans"/>
    <s v="oui"/>
    <x v="4"/>
    <x v="49"/>
    <m/>
    <x v="21"/>
    <m/>
  </r>
  <r>
    <x v="87"/>
    <n v="2019"/>
    <n v="2020"/>
    <n v="2021"/>
    <x v="6"/>
    <n v="147"/>
    <s v="TORNESCH"/>
    <s v="KWPN"/>
    <s v="JAVA ELVEY"/>
    <s v="WB"/>
    <s v="BOLINO RAVIGNAN"/>
    <s v="WB"/>
    <s v="finale 6 ans"/>
    <s v="non"/>
    <x v="0"/>
    <x v="49"/>
    <m/>
    <x v="21"/>
    <m/>
  </r>
  <r>
    <x v="88"/>
    <m/>
    <n v="2020"/>
    <m/>
    <x v="6"/>
    <n v="148"/>
    <s v="UHLAND D'AVEN"/>
    <s v="PFS"/>
    <s v="ABILA DES CHOUANS"/>
    <s v="WD"/>
    <s v="DYFFRYNALED GARI TRYFAN(GB)"/>
    <s v="WD"/>
    <s v="7 ans"/>
    <s v="oui"/>
    <x v="0"/>
    <x v="49"/>
    <m/>
    <x v="21"/>
    <m/>
  </r>
  <r>
    <x v="89"/>
    <n v="2020"/>
    <n v="2021"/>
    <m/>
    <x v="7"/>
    <n v="128"/>
    <s v="VERY STAR KERVEYER"/>
    <s v="PFS"/>
    <s v="ETOILE DU TOUNEY"/>
    <s v="PFS"/>
    <s v="SKY DES ORCETS"/>
    <s v="PFS"/>
    <m/>
    <m/>
    <x v="17"/>
    <x v="49"/>
    <m/>
    <x v="21"/>
    <m/>
  </r>
  <r>
    <x v="90"/>
    <m/>
    <n v="2021"/>
    <m/>
    <x v="7"/>
    <n v="137"/>
    <s v="ARNAC D'ELPHEN"/>
    <s v="AES"/>
    <s v="UPETA STRADANA"/>
    <s v="WA"/>
    <s v="FORLAN HUMDINGER"/>
    <s v="WA"/>
    <m/>
    <m/>
    <x v="17"/>
    <x v="49"/>
    <m/>
    <x v="21"/>
    <m/>
  </r>
  <r>
    <x v="91"/>
    <m/>
    <n v="2021"/>
    <n v="2022"/>
    <x v="7"/>
    <n v="149"/>
    <s v="EUROCOMMERCE BERLIN"/>
    <s v="HOLST"/>
    <s v="SAMBORA MILIN RIANT"/>
    <s v="WB"/>
    <s v="ROTHERWOOD AMBASSADOR"/>
    <s v="WB"/>
    <m/>
    <m/>
    <x v="17"/>
    <x v="49"/>
    <m/>
    <x v="21"/>
    <m/>
  </r>
  <r>
    <x v="92"/>
    <m/>
    <n v="2021"/>
    <n v="2022"/>
    <x v="7"/>
    <n v="148"/>
    <s v="ULK D'ETE"/>
    <s v="PFS"/>
    <s v="ONDEE D'AU"/>
    <s v="SFA"/>
    <s v="LORD CALANDO"/>
    <s v="HOLST"/>
    <m/>
    <m/>
    <x v="17"/>
    <x v="49"/>
    <m/>
    <x v="21"/>
    <m/>
  </r>
  <r>
    <x v="93"/>
    <m/>
    <n v="2021"/>
    <m/>
    <x v="7"/>
    <n v="147"/>
    <s v="MOVIE STAR TILIA"/>
    <s v="PFS"/>
    <s v="TAFTAS DE LIGOURE"/>
    <s v="AA"/>
    <s v="TRESOR DU RENOM"/>
    <s v="AC"/>
    <m/>
    <m/>
    <x v="17"/>
    <x v="49"/>
    <m/>
    <x v="21"/>
    <m/>
  </r>
  <r>
    <x v="94"/>
    <m/>
    <n v="2021"/>
    <n v="2022"/>
    <x v="7"/>
    <n v="148"/>
    <s v="QUABAR DES MONCEAUX"/>
    <s v="PFS"/>
    <s v="POESIE DE LA HAGUE"/>
    <s v="PFS"/>
    <s v="GLEN DE L'AUMONT"/>
    <s v="NF"/>
    <m/>
    <m/>
    <x v="17"/>
    <x v="49"/>
    <m/>
    <x v="21"/>
    <m/>
  </r>
  <r>
    <x v="95"/>
    <m/>
    <n v="2021"/>
    <m/>
    <x v="7"/>
    <n v="147"/>
    <s v="CHAMPAGNE D'AR CUS"/>
    <s v="PFS"/>
    <s v="READY STEADYGO CLOVER"/>
    <s v="CO"/>
    <s v="LEADERSHIP"/>
    <s v="CO"/>
    <m/>
    <m/>
    <x v="17"/>
    <x v="49"/>
    <m/>
    <x v="21"/>
    <m/>
  </r>
  <r>
    <x v="96"/>
    <n v="2020"/>
    <n v="2021"/>
    <n v="2022"/>
    <x v="7"/>
    <n v="147"/>
    <s v="CONSUL DL VIE Z"/>
    <s v="Z"/>
    <s v="SAKOURA HERMITIERE"/>
    <s v="CO"/>
    <s v="HURRICANE OF LAPS"/>
    <s v="CO"/>
    <m/>
    <m/>
    <x v="17"/>
    <x v="49"/>
    <m/>
    <x v="21"/>
    <m/>
  </r>
  <r>
    <x v="97"/>
    <n v="2020"/>
    <n v="2021"/>
    <m/>
    <x v="7"/>
    <n v="145"/>
    <s v="SYRIAC"/>
    <s v="PFS"/>
    <s v="HAVANE DE QUERY"/>
    <s v="PFS"/>
    <s v="TONNERRE D'ANGRIE"/>
    <s v="PFS"/>
    <m/>
    <m/>
    <x v="17"/>
    <x v="49"/>
    <m/>
    <x v="21"/>
    <m/>
  </r>
  <r>
    <x v="98"/>
    <m/>
    <n v="2021"/>
    <m/>
    <x v="7"/>
    <n v="148"/>
    <s v="USTINOV LANDAI"/>
    <s v="PFS"/>
    <s v="FFAL SYBIL"/>
    <s v="WD"/>
    <s v="FFALD BLACK KNIGHT"/>
    <s v="WD"/>
    <m/>
    <m/>
    <x v="17"/>
    <x v="49"/>
    <m/>
    <x v="21"/>
    <m/>
  </r>
  <r>
    <x v="99"/>
    <m/>
    <n v="2021"/>
    <m/>
    <x v="7"/>
    <n v="149"/>
    <s v="QUABAR DES MONCEAUX"/>
    <s v="PFS"/>
    <s v="PEPITE DES CHARMES"/>
    <s v="PFS"/>
    <s v="LINARO"/>
    <s v="PFS"/>
    <m/>
    <m/>
    <x v="17"/>
    <x v="49"/>
    <m/>
    <x v="21"/>
    <m/>
  </r>
  <r>
    <x v="100"/>
    <m/>
    <n v="2021"/>
    <n v="2022"/>
    <x v="7"/>
    <n v="148"/>
    <s v="TYCOON CARWYN"/>
    <s v="PFS"/>
    <s v="LUCINDA DES ETISSE"/>
    <s v="PFS"/>
    <s v="NAUGHTY VAN GRAAF JANSHOF"/>
    <s v="CO"/>
    <m/>
    <m/>
    <x v="17"/>
    <x v="49"/>
    <m/>
    <x v="21"/>
    <m/>
  </r>
  <r>
    <x v="101"/>
    <m/>
    <n v="2021"/>
    <n v="2022"/>
    <x v="7"/>
    <n v="149"/>
    <s v="WELCOME SYMPATICO"/>
    <s v="HAN"/>
    <s v="ORKIDEE DE CIVRY"/>
    <s v="NF"/>
    <s v="KANTJE'S RONALDO"/>
    <s v="NF"/>
    <m/>
    <m/>
    <x v="17"/>
    <x v="49"/>
    <m/>
    <x v="21"/>
    <m/>
  </r>
  <r>
    <x v="102"/>
    <n v="2020"/>
    <n v="2021"/>
    <m/>
    <x v="7"/>
    <n v="147"/>
    <s v="ULK D'ETE"/>
    <s v="PFS"/>
    <s v="JINGL'BELLS DU BORGET"/>
    <s v="SFA"/>
    <s v="CORIOLAN"/>
    <s v="HOLST"/>
    <m/>
    <m/>
    <x v="17"/>
    <x v="49"/>
    <m/>
    <x v="21"/>
    <m/>
  </r>
  <r>
    <x v="103"/>
    <n v="2020"/>
    <m/>
    <m/>
    <x v="7"/>
    <n v="145"/>
    <s v="DAHO DU PARADIS"/>
    <s v="PFS"/>
    <s v="DIVA DE BLONDE"/>
    <s v="PFS"/>
    <s v="VERDI"/>
    <s v="OEP"/>
    <m/>
    <m/>
    <x v="17"/>
    <x v="49"/>
    <m/>
    <x v="21"/>
    <m/>
  </r>
  <r>
    <x v="104"/>
    <n v="2021"/>
    <m/>
    <m/>
    <x v="8"/>
    <n v="144"/>
    <s v="DAHO DU PARADIS"/>
    <s v="PFS"/>
    <s v="DIVA DE BLONDE"/>
    <s v="PFS"/>
    <s v="VERDI"/>
    <s v="OEP"/>
    <m/>
    <m/>
    <x v="17"/>
    <x v="49"/>
    <m/>
    <x v="21"/>
    <m/>
  </r>
  <r>
    <x v="105"/>
    <m/>
    <s v="2022*"/>
    <s v="2023*"/>
    <x v="8"/>
    <n v="146"/>
    <s v="QUABAR DES MONCEAUX"/>
    <s v="PFS"/>
    <s v="POUR LA VIE PARADE"/>
    <s v="OC"/>
    <s v="NAGIR DES PINS"/>
    <s v="NF"/>
    <m/>
    <m/>
    <x v="17"/>
    <x v="49"/>
    <m/>
    <x v="21"/>
    <m/>
  </r>
  <r>
    <x v="106"/>
    <m/>
    <s v="2022*"/>
    <s v="2023*"/>
    <x v="8"/>
    <n v="148"/>
    <s v="UREYS DE DENAT"/>
    <s v="SFA"/>
    <s v="JULIETTE DU CHASOMAR"/>
    <s v="PO"/>
    <s v="ELVEY JARNAC"/>
    <s v="WB"/>
    <m/>
    <m/>
    <x v="17"/>
    <x v="49"/>
    <m/>
    <x v="21"/>
    <m/>
  </r>
  <r>
    <x v="107"/>
    <m/>
    <n v="2022"/>
    <n v="2023"/>
    <x v="8"/>
    <n v="147"/>
    <s v="VERY STAR KERVEYER"/>
    <s v="PFS"/>
    <s v="MADONA DU PARK"/>
    <s v="SFA"/>
    <s v="OBERON DU MOULIN"/>
    <s v="SF"/>
    <m/>
    <m/>
    <x v="17"/>
    <x v="49"/>
    <m/>
    <x v="21"/>
    <m/>
  </r>
  <r>
    <x v="108"/>
    <m/>
    <s v="2022*"/>
    <s v="2023*"/>
    <x v="8"/>
    <n v="148"/>
    <s v="SNOOPY DES ETISSES"/>
    <s v="PFS"/>
    <s v="MARQUISE D'ORVAL"/>
    <s v="PFS"/>
    <s v="TITAN DU MOUGARD"/>
    <s v="PFS"/>
    <m/>
    <m/>
    <x v="17"/>
    <x v="49"/>
    <m/>
    <x v="21"/>
    <m/>
  </r>
  <r>
    <x v="109"/>
    <m/>
    <s v="2022*"/>
    <s v="2023*"/>
    <x v="8"/>
    <n v="149"/>
    <s v="MONTBAZILLAC DU LIN"/>
    <s v="DRPON"/>
    <s v="CALAMITY DE BIRAVAL"/>
    <s v="COPB"/>
    <s v="VOYOU DU ROUTHOU"/>
    <s v="PO"/>
    <m/>
    <m/>
    <x v="17"/>
    <x v="49"/>
    <m/>
    <x v="21"/>
    <m/>
  </r>
  <r>
    <x v="110"/>
    <m/>
    <n v="2022"/>
    <m/>
    <x v="8"/>
    <n v="147"/>
    <s v="KEN VAN ORCHID"/>
    <s v="NRPS"/>
    <s v="MANDOLINE D'OPALE"/>
    <s v="PFS"/>
    <s v="KANTJE'S ADMIRAAL"/>
    <s v="POET"/>
    <m/>
    <m/>
    <x v="17"/>
    <x v="49"/>
    <m/>
    <x v="21"/>
    <m/>
  </r>
  <r>
    <x v="111"/>
    <m/>
    <s v="2022*"/>
    <s v="2023*"/>
    <x v="8"/>
    <n v="147"/>
    <s v="SANDRO BOY"/>
    <s v="OLD"/>
    <s v="DEEP WHITE DES EMBETS"/>
    <s v="WPB"/>
    <s v="VIP DES DEMOISELLES"/>
    <s v="WPB"/>
    <m/>
    <m/>
    <x v="17"/>
    <x v="49"/>
    <m/>
    <x v="21"/>
    <m/>
  </r>
  <r>
    <x v="112"/>
    <m/>
    <s v="2022*"/>
    <s v="2023*"/>
    <x v="8"/>
    <n v="146"/>
    <s v="SALAM DU ROC"/>
    <s v="PFS"/>
    <s v="AMITYVIL DES ISLOT"/>
    <s v="PFS"/>
    <s v="KOOIHUSTER TEAKE"/>
    <s v="POET"/>
    <m/>
    <m/>
    <x v="17"/>
    <x v="49"/>
    <m/>
    <x v="21"/>
    <m/>
  </r>
  <r>
    <x v="113"/>
    <m/>
    <s v="2022*"/>
    <s v="2023*"/>
    <x v="8"/>
    <n v="144"/>
    <s v="COUTSOU DE LALANDE"/>
    <s v="PFS"/>
    <s v="IRIN FFOREST"/>
    <s v="PFS"/>
    <s v="KALEM"/>
    <s v="AR"/>
    <m/>
    <m/>
    <x v="17"/>
    <x v="49"/>
    <m/>
    <x v="21"/>
    <m/>
  </r>
  <r>
    <x v="114"/>
    <m/>
    <s v="2022*"/>
    <s v="2023*"/>
    <x v="8"/>
    <n v="146"/>
    <s v="LAUDATOR"/>
    <s v="SFA"/>
    <s v="RICOREE DU GEVAUDAN"/>
    <s v="NF"/>
    <s v="IVOIRE DE CIVRY"/>
    <s v="NF"/>
    <m/>
    <m/>
    <x v="17"/>
    <x v="49"/>
    <m/>
    <x v="21"/>
    <m/>
  </r>
  <r>
    <x v="115"/>
    <n v="2021"/>
    <s v="2022*"/>
    <s v="2023*"/>
    <x v="8"/>
    <n v="145"/>
    <s v="USANDRO TILIA DERLENN"/>
    <s v="WPB"/>
    <s v="QUACKEL DES BOURDONS"/>
    <s v="PO"/>
    <s v="DOPPELSPIEL"/>
    <s v="POET"/>
    <m/>
    <m/>
    <x v="17"/>
    <x v="49"/>
    <m/>
    <x v="21"/>
    <m/>
  </r>
  <r>
    <x v="116"/>
    <n v="2021"/>
    <s v="2022*"/>
    <s v="2023*"/>
    <x v="8"/>
    <n v="147"/>
    <s v="UNDER COVER FAST"/>
    <s v="PFS"/>
    <s v="VIC DE BANNES"/>
    <s v="PFS"/>
    <s v="KOOIHUSTER TEAKE"/>
    <s v="POET"/>
    <m/>
    <m/>
    <x v="17"/>
    <x v="49"/>
    <m/>
    <x v="21"/>
    <m/>
  </r>
  <r>
    <x v="117"/>
    <m/>
    <s v="2022*"/>
    <s v="2023*"/>
    <x v="8"/>
    <n v="148"/>
    <s v="PIDJI DU TILIA"/>
    <s v="PFS"/>
    <s v="HOULE D'ESPOIR"/>
    <s v="SFA"/>
    <s v="HURLEVENT"/>
    <s v="SFA"/>
    <m/>
    <m/>
    <x v="17"/>
    <x v="49"/>
    <m/>
    <x v="21"/>
    <m/>
  </r>
  <r>
    <x v="118"/>
    <m/>
    <s v="2022*"/>
    <m/>
    <x v="8"/>
    <n v="148"/>
    <s v="BOSTON DES LONDES"/>
    <s v="PFS"/>
    <s v="QUAFKANE"/>
    <s v="CO"/>
    <s v="DEXTER LEAM PONDI"/>
    <s v="CO"/>
    <m/>
    <m/>
    <x v="17"/>
    <x v="49"/>
    <m/>
    <x v="21"/>
    <m/>
  </r>
  <r>
    <x v="119"/>
    <n v="2022"/>
    <m/>
    <m/>
    <x v="9"/>
    <n v="145"/>
    <s v="DOLLAR DU ROUET"/>
    <s v="SF"/>
    <s v="SAMBORA MILIN RIANT"/>
    <s v="WB"/>
    <s v="ROTHERWOOD AMBASSADOR"/>
    <s v="WB"/>
    <m/>
    <m/>
    <x v="17"/>
    <x v="49"/>
    <m/>
    <x v="21"/>
    <m/>
  </r>
  <r>
    <x v="120"/>
    <m/>
    <s v="2023*"/>
    <s v=" -"/>
    <x v="9"/>
    <n v="146"/>
    <s v="BANDRO BOY DE BÉTHUNE"/>
    <s v="SF"/>
    <s v="BELLE DE LA SCYE"/>
    <s v="PFS"/>
    <s v="QUESACO DU BARY"/>
    <s v="PFS"/>
    <m/>
    <m/>
    <x v="17"/>
    <x v="49"/>
    <m/>
    <x v="21"/>
    <m/>
  </r>
  <r>
    <x v="121"/>
    <m/>
    <n v="2023"/>
    <s v=" -"/>
    <x v="9"/>
    <n v="148"/>
    <s v="FRENCHCORNET D'ODIVAL"/>
    <s v="PFS"/>
    <s v="ETOILE DE LA DUCHE"/>
    <s v="PFS"/>
    <s v="QU'AMOUR DE VOULPIAC"/>
    <s v="WD"/>
    <m/>
    <m/>
    <x v="17"/>
    <x v="49"/>
    <m/>
    <x v="21"/>
    <m/>
  </r>
  <r>
    <x v="122"/>
    <m/>
    <s v="2023*"/>
    <s v=" -"/>
    <x v="9"/>
    <n v="148.5"/>
    <s v="BANDRO BOY DE BÉTHUNE"/>
    <s v="SF"/>
    <s v="FIESTA DE LA SCYE"/>
    <s v="PFS"/>
    <s v="SYRIAC"/>
    <s v="PFS"/>
    <m/>
    <m/>
    <x v="17"/>
    <x v="49"/>
    <m/>
    <x v="21"/>
    <m/>
  </r>
  <r>
    <x v="123"/>
    <m/>
    <s v="2023*"/>
    <s v=" -"/>
    <x v="9"/>
    <n v="147"/>
    <s v="ARON N"/>
    <s v="DRPON"/>
    <s v="RIVENDEL DE CHATELAIN"/>
    <s v="PFS"/>
    <s v="LINARO"/>
    <s v="POET"/>
    <m/>
    <m/>
    <x v="17"/>
    <x v="49"/>
    <m/>
    <x v="21"/>
    <m/>
  </r>
  <r>
    <x v="124"/>
    <m/>
    <s v="2023*"/>
    <s v=" -"/>
    <x v="9"/>
    <n v="147"/>
    <s v="RAHAN D'HURL'VENT"/>
    <s v="PFS"/>
    <s v="ORCHID'S WHITNEY"/>
    <s v="OEP"/>
    <s v="ORCHID'S JUSTIN WED"/>
    <s v="OEP"/>
    <m/>
    <m/>
    <x v="17"/>
    <x v="49"/>
    <m/>
    <x v="21"/>
    <m/>
  </r>
  <r>
    <x v="125"/>
    <m/>
    <n v="2023"/>
    <s v=" -"/>
    <x v="9"/>
    <n v="141"/>
    <s v="FLAMINGO SERELD'HEL"/>
    <s v="PFS"/>
    <s v="URKIOLA D'ALFABEL"/>
    <s v="PFS"/>
    <s v="ARON N"/>
    <s v="DRPON"/>
    <m/>
    <m/>
    <x v="17"/>
    <x v="49"/>
    <m/>
    <x v="21"/>
    <m/>
  </r>
  <r>
    <x v="126"/>
    <m/>
    <s v="2023*"/>
    <s v=" -"/>
    <x v="9"/>
    <n v="146"/>
    <s v="BALOU DU ROUET"/>
    <s v="OLD"/>
    <s v="RIVER DANCE DERLENN"/>
    <s v="PFS"/>
    <s v="KANTJE'S RONALDO"/>
    <s v="NF"/>
    <m/>
    <m/>
    <x v="17"/>
    <x v="49"/>
    <m/>
    <x v="21"/>
    <m/>
  </r>
  <r>
    <x v="127"/>
    <s v="2022*"/>
    <s v="2023*"/>
    <s v=" -"/>
    <x v="9"/>
    <n v="132"/>
    <s v="OGRION DES CHAMPS"/>
    <s v="SFA"/>
    <s v="ARBALETE D'AUDES"/>
    <s v="WB"/>
    <s v="ICARE DE CHAUDRY"/>
    <s v="WB"/>
    <m/>
    <m/>
    <x v="17"/>
    <x v="49"/>
    <m/>
    <x v="21"/>
    <m/>
  </r>
  <r>
    <x v="128"/>
    <m/>
    <s v="2023*"/>
    <s v=" -"/>
    <x v="9"/>
    <n v="149"/>
    <s v="OGRION DES CHAMPS"/>
    <s v="SFA"/>
    <s v="TWILIGHT D'AVEN"/>
    <s v="PFS"/>
    <s v="MACHNO CARWYN"/>
    <s v="WD"/>
    <m/>
    <m/>
    <x v="17"/>
    <x v="49"/>
    <m/>
    <x v="21"/>
    <m/>
  </r>
  <r>
    <x v="129"/>
    <m/>
    <s v="2023*"/>
    <s v=" -"/>
    <x v="9"/>
    <n v="149"/>
    <s v="BALOU STAR"/>
    <s v="OLD"/>
    <s v="DAISY DE BLONDE"/>
    <s v="PFS"/>
    <s v="LEADERSHIP"/>
    <s v="CO"/>
    <m/>
    <m/>
    <x v="17"/>
    <x v="49"/>
    <m/>
    <x v="21"/>
    <m/>
  </r>
  <r>
    <x v="130"/>
    <m/>
    <s v="2023*"/>
    <s v=" -"/>
    <x v="9"/>
    <n v="141"/>
    <s v="ULK D'ETÉ"/>
    <s v="PFS"/>
    <s v="PETITE MOÏSE"/>
    <s v="PFS"/>
    <s v="LANCER"/>
    <s v="DRPON"/>
    <m/>
    <m/>
    <x v="17"/>
    <x v="49"/>
    <m/>
    <x v="21"/>
    <m/>
  </r>
  <r>
    <x v="131"/>
    <m/>
    <n v="2023"/>
    <s v=" -"/>
    <x v="9"/>
    <n v="146"/>
    <s v="EMERALD VAN'T RUYTERSHOF"/>
    <s v="BWP"/>
    <s v="A LITTLE GIRL"/>
    <s v="PFS"/>
    <s v="THUNDER DU BLIN"/>
    <s v="CO"/>
    <m/>
    <m/>
    <x v="17"/>
    <x v="49"/>
    <m/>
    <x v="21"/>
    <m/>
  </r>
  <r>
    <x v="132"/>
    <m/>
    <n v="2023"/>
    <s v=" -"/>
    <x v="9"/>
    <n v="143"/>
    <s v="FRENCHCORNET D'ODIVAL"/>
    <s v="PFS"/>
    <s v="SPIRIT OF STROLLER"/>
    <s v="PFS"/>
    <s v="LINARO"/>
    <s v="POET"/>
    <m/>
    <m/>
    <x v="17"/>
    <x v="49"/>
    <m/>
    <x v="21"/>
    <m/>
  </r>
  <r>
    <x v="133"/>
    <s v="2022*"/>
    <s v="2023*"/>
    <s v=" -"/>
    <x v="9"/>
    <n v="145"/>
    <s v="MALITO DE REVE"/>
    <s v="SFA"/>
    <s v="QUEEN SYMPATICO TILIA"/>
    <s v="PFS"/>
    <s v="WELCOME SYMPATICO"/>
    <s v="HAN"/>
    <m/>
    <m/>
    <x v="17"/>
    <x v="49"/>
    <m/>
    <x v="21"/>
    <m/>
  </r>
  <r>
    <x v="134"/>
    <m/>
    <s v="2023*"/>
    <s v=" -"/>
    <x v="9"/>
    <n v="149"/>
    <s v="KEN VAN ORCHID"/>
    <s v="NRPS"/>
    <s v="UNE DIVA DE COGAGNE"/>
    <s v="PFS"/>
    <s v="PEPS DOMAIN"/>
    <s v="PFS"/>
    <m/>
    <m/>
    <x v="17"/>
    <x v="49"/>
    <m/>
    <x v="21"/>
    <m/>
  </r>
  <r>
    <x v="135"/>
    <m/>
    <s v="2023*"/>
    <s v=" -"/>
    <x v="9"/>
    <n v="141"/>
    <s v="SAFRAN LANDAI"/>
    <s v="PFS"/>
    <s v="GRENADE DU NORD"/>
    <s v="PFS"/>
    <s v="FESTIVAL EPONA"/>
    <s v="WB"/>
    <m/>
    <m/>
    <x v="17"/>
    <x v="49"/>
    <m/>
    <x v="21"/>
    <m/>
  </r>
  <r>
    <x v="136"/>
    <n v="2023"/>
    <s v=" -"/>
    <s v=" -"/>
    <x v="10"/>
    <n v="141"/>
    <s v="ULK D'ÉTÉ"/>
    <s v="PFS"/>
    <s v="PLUME NORMANDE"/>
    <s v="PFS"/>
    <s v="KANTJE'S RONALDO"/>
    <s v="NF"/>
    <m/>
    <m/>
    <x v="17"/>
    <x v="49"/>
    <m/>
    <x v="21"/>
    <m/>
  </r>
  <r>
    <x v="137"/>
    <n v="2023"/>
    <s v=" -"/>
    <s v=" -"/>
    <x v="10"/>
    <n v="145"/>
    <s v="BLUE TINKA TILIA"/>
    <s v="PFS"/>
    <s v="HOUPETTE DU TOUNEY"/>
    <s v="PFS"/>
    <s v="SHERRIF "/>
    <s v="PFS"/>
    <m/>
    <m/>
    <x v="17"/>
    <x v="49"/>
    <m/>
    <x v="21"/>
    <m/>
  </r>
  <r>
    <x v="138"/>
    <n v="2023"/>
    <s v=" -"/>
    <s v=" -"/>
    <x v="10"/>
    <m/>
    <s v="VERY STAR KERVEYER"/>
    <s v="PFS"/>
    <s v="CANAILLE DES CLERYS"/>
    <s v="PFS"/>
    <s v="KING SIZE"/>
    <s v="AA"/>
    <m/>
    <m/>
    <x v="17"/>
    <x v="49"/>
    <m/>
    <x v="21"/>
    <m/>
  </r>
  <r>
    <x v="139"/>
    <n v="2023"/>
    <s v=" -"/>
    <s v=" -"/>
    <x v="10"/>
    <n v="128"/>
    <s v="VERY STAR KERVEYER"/>
    <s v="PFS"/>
    <s v="HIPIPIP DE LA MOTTE"/>
    <s v="WB"/>
    <s v="ELVEY JARNAC"/>
    <s v="WB"/>
    <m/>
    <m/>
    <x v="17"/>
    <x v="49"/>
    <m/>
    <x v="21"/>
    <m/>
  </r>
  <r>
    <x v="140"/>
    <n v="2023"/>
    <s v=" -"/>
    <s v=" -"/>
    <x v="10"/>
    <n v="145"/>
    <s v="VERY STAR KERVEYER"/>
    <s v="PFS"/>
    <s v="PICOTINE DU LYS"/>
    <s v="SFA"/>
    <s v="ELF D'OR"/>
    <s v="SFA"/>
    <m/>
    <m/>
    <x v="17"/>
    <x v="49"/>
    <m/>
    <x v="21"/>
    <m/>
  </r>
  <r>
    <x v="141"/>
    <n v="2023"/>
    <s v=" -"/>
    <s v=" -"/>
    <x v="10"/>
    <n v="141.5"/>
    <s v="JOLI COEUR Z"/>
    <s v="Z"/>
    <s v="JOLLY ROSE"/>
    <s v="PFS"/>
    <s v="QUIMPER III"/>
    <s v="CO"/>
    <m/>
    <m/>
    <x v="17"/>
    <x v="49"/>
    <m/>
    <x v="21"/>
    <m/>
  </r>
  <r>
    <x v="142"/>
    <n v="2023"/>
    <s v=" -"/>
    <s v=" -"/>
    <x v="10"/>
    <n v="144"/>
    <s v="USANDRO TILIA DERLENN"/>
    <s v="WPB"/>
    <s v="EHLA D'AME"/>
    <s v="CO"/>
    <s v="DEXTER LEAM PONDI"/>
    <s v="CO"/>
    <m/>
    <m/>
    <x v="17"/>
    <x v="49"/>
    <m/>
    <x v="21"/>
    <m/>
  </r>
  <r>
    <x v="143"/>
    <m/>
    <m/>
    <n v="2009"/>
    <x v="11"/>
    <n v="146"/>
    <s v="NABOR"/>
    <s v="DRPON"/>
    <s v="GINA DES MONCEAUX"/>
    <s v="SFA"/>
    <s v="ROSIRE"/>
    <s v="SFA"/>
    <m/>
    <s v="oui"/>
    <x v="18"/>
    <x v="50"/>
    <s v="119 indices &gt; 120_x000a_dont 27 indices &gt; 140_x000a_(dont poneys de GP + un poney champ. d'Europe)"/>
    <x v="22"/>
    <s v="oui"/>
  </r>
  <r>
    <x v="144"/>
    <m/>
    <m/>
    <n v="2009"/>
    <x v="11"/>
    <m/>
    <s v="GINGER RAVIGNAN"/>
    <s v="WB"/>
    <s v="ECLAIRE DE BLONDE"/>
    <s v="PFS"/>
    <s v="ULTRA DE ROUHET"/>
    <s v="AA"/>
    <m/>
    <s v="non"/>
    <x v="0"/>
    <x v="51"/>
    <s v="2 indices &gt; 120"/>
    <x v="10"/>
    <s v="non"/>
  </r>
  <r>
    <x v="145"/>
    <m/>
    <m/>
    <n v="2009"/>
    <x v="11"/>
    <m/>
    <s v="LANCER(DE)"/>
    <s v="DRPON"/>
    <s v="GOLD DU ROC"/>
    <s v="WD"/>
    <s v="BURTON DES CHOUANS"/>
    <s v="WD"/>
    <m/>
    <s v="oui"/>
    <x v="0"/>
    <x v="33"/>
    <s v="1 indices &gt; 120"/>
    <x v="23"/>
    <s v="non"/>
  </r>
  <r>
    <x v="146"/>
    <m/>
    <m/>
    <n v="2009"/>
    <x v="11"/>
    <m/>
    <s v="ARON N(DE)"/>
    <s v="DRPON"/>
    <s v="ERELA DES IFS"/>
    <s v="PFS"/>
    <s v="PALEO DARGOS"/>
    <s v="PFS"/>
    <s v="GP chevaux 120_x000a_5e finale des 7 ans"/>
    <s v="oui"/>
    <x v="4"/>
    <x v="52"/>
    <s v="3 indices &gt; 130"/>
    <x v="24"/>
    <s v="oui"/>
  </r>
  <r>
    <x v="147"/>
    <m/>
    <m/>
    <n v="2009"/>
    <x v="11"/>
    <n v="144"/>
    <s v="NABOR"/>
    <s v="DRPON"/>
    <s v="LETIZZIA"/>
    <s v="PO"/>
    <s v="SHINING STARR ARISTO"/>
    <s v="POET"/>
    <m/>
    <m/>
    <x v="19"/>
    <x v="53"/>
    <s v="45 indices  &gt; 120_x000a_dont 10 indices &gt; 140_x000a_(dont poneys de GP et un de champ. d'Europe CCE)"/>
    <x v="10"/>
    <s v="oui"/>
  </r>
  <r>
    <x v="148"/>
    <m/>
    <n v="2009"/>
    <n v="2010"/>
    <x v="12"/>
    <n v="149"/>
    <s v="CAP DE B'NEVILLE"/>
    <s v="SFA"/>
    <s v="HERA D'HURLEVENT"/>
    <s v="PFS"/>
    <s v="BOOGIE DE LA GERE"/>
    <s v="PFS"/>
    <m/>
    <s v="oui"/>
    <x v="3"/>
    <x v="54"/>
    <s v="24 indices &gt; 120_x000a_dont 5 indices &gt; 140_x000a_(dont poneys de GP)"/>
    <x v="25"/>
    <s v="oui"/>
  </r>
  <r>
    <x v="149"/>
    <m/>
    <n v="2009"/>
    <n v="2010"/>
    <x v="12"/>
    <n v="147"/>
    <s v="MACHNO CARWYN"/>
    <s v="WD"/>
    <s v="LETIZZIA"/>
    <s v="PO"/>
    <s v="SHINING STARR ARISTO"/>
    <s v="POET"/>
    <m/>
    <s v="oui"/>
    <x v="13"/>
    <x v="55"/>
    <s v="19 indices &gt; 120_x000a_dont 4 indices &gt; 140"/>
    <x v="26"/>
    <s v="oui"/>
  </r>
  <r>
    <x v="150"/>
    <m/>
    <n v="2009"/>
    <n v="2010"/>
    <x v="12"/>
    <n v="148"/>
    <s v="MOVIE STAR TILIA"/>
    <s v="PFS"/>
    <s v="DIVA DE ST SAMSON"/>
    <s v="SFA"/>
    <s v="COUNT IVOR"/>
    <s v="PS"/>
    <s v="E Elite + 110 chevaux"/>
    <s v="non"/>
    <x v="20"/>
    <x v="56"/>
    <s v="20 indices &gt; 120_x000a_dont 4 indices &gt; 140_x000a_(dont un poney de GP)"/>
    <x v="27"/>
    <s v="oui"/>
  </r>
  <r>
    <x v="151"/>
    <m/>
    <m/>
    <n v="2010"/>
    <x v="12"/>
    <m/>
    <s v="LOUIS(DE)"/>
    <s v="DRPON"/>
    <s v="JALOUSIE DES CONTES"/>
    <s v="PFS"/>
    <s v="LOVE"/>
    <s v="AR"/>
    <s v="Amateur 3 dressage"/>
    <s v="non"/>
    <x v="21"/>
    <x v="16"/>
    <n v="0"/>
    <x v="3"/>
    <s v="non"/>
  </r>
  <r>
    <x v="152"/>
    <m/>
    <n v="2009"/>
    <n v="2010"/>
    <x v="12"/>
    <n v="144"/>
    <s v="LINARO"/>
    <s v="POET"/>
    <s v="NOLA DE MELA"/>
    <s v="WB"/>
    <s v="SABLE NOIR DOUSUD"/>
    <s v="WD"/>
    <m/>
    <s v="oui"/>
    <x v="4"/>
    <x v="57"/>
    <s v="3 indices &gt; 120"/>
    <x v="28"/>
    <s v="moyen"/>
  </r>
  <r>
    <x v="153"/>
    <m/>
    <n v="2009"/>
    <n v="2010"/>
    <x v="12"/>
    <n v="149"/>
    <s v="LINARO"/>
    <s v="POET"/>
    <s v="SANDY DU BLIN"/>
    <s v="PFS"/>
    <s v="JOAD"/>
    <s v="AA"/>
    <m/>
    <s v="oui"/>
    <x v="4"/>
    <x v="58"/>
    <s v="4 indices chevaux &gt; 120_x000a_17 indices &gt; 120_x000a_dont 4 indices &gt; 140_x000a_(dont un champion des 7 ans, un poney de GP)"/>
    <x v="29"/>
    <s v="oui"/>
  </r>
  <r>
    <x v="154"/>
    <m/>
    <n v="2009"/>
    <n v="2010"/>
    <x v="12"/>
    <n v="146"/>
    <s v="LEADERSHIP"/>
    <s v="CO"/>
    <s v="NABORAH D'HURL'VENT"/>
    <s v="PFS"/>
    <s v="NABOR"/>
    <s v="DRPON"/>
    <m/>
    <s v="oui"/>
    <x v="3"/>
    <x v="59"/>
    <s v="25 indices &gt; 120_x000a_dont 11 indices &gt; 140_x000a_(dont poneys de champ. d'Europe CSO)"/>
    <x v="30"/>
    <s v="oui"/>
  </r>
  <r>
    <x v="155"/>
    <m/>
    <n v="2009"/>
    <n v="2010"/>
    <x v="12"/>
    <n v="147"/>
    <s v="ARON N"/>
    <s v="DRPON"/>
    <s v="JANVILLE SPONTE"/>
    <s v="WD"/>
    <s v="DAFYDD DE L'ARCHE"/>
    <s v="WD"/>
    <m/>
    <s v="oui"/>
    <x v="3"/>
    <x v="60"/>
    <s v="21 indices &gt; 120_x000a_dont 8 indices &gt; 140_x000a_(dont poneys de GP)"/>
    <x v="31"/>
    <s v="oui"/>
  </r>
  <r>
    <x v="156"/>
    <m/>
    <n v="2010"/>
    <n v="2011"/>
    <x v="13"/>
    <n v="151"/>
    <s v="JACKSON ST HYVER"/>
    <s v="PFS"/>
    <s v="NARISKA LANDAISE"/>
    <s v="PFS"/>
    <s v="FARENEIT HERQUETOT"/>
    <s v="PFS"/>
    <m/>
    <s v="oui"/>
    <x v="16"/>
    <x v="61"/>
    <s v="5 indices &gt; 120_x000a_dont 2 indices &gt; 140_x000a_(dont un poney de CCIP)"/>
    <x v="32"/>
    <s v="moyen"/>
  </r>
  <r>
    <x v="157"/>
    <m/>
    <n v="2010"/>
    <n v="2011"/>
    <x v="13"/>
    <n v="146"/>
    <s v="LINARO"/>
    <s v="POET"/>
    <s v="GOLD DU ROC"/>
    <s v="WD"/>
    <s v="BURTON DES CHOUANS"/>
    <s v="WD"/>
    <m/>
    <s v="oui"/>
    <x v="5"/>
    <x v="62"/>
    <s v="30 indices &gt; 120_x000a_dont 5 indices &gt; 140_x000a_(dnt un poney double champ. d'Europe)"/>
    <x v="33"/>
    <s v="oui"/>
  </r>
  <r>
    <x v="158"/>
    <m/>
    <n v="2010"/>
    <m/>
    <x v="13"/>
    <n v="144"/>
    <s v="KANTJE'S ADMIRAAL"/>
    <s v="POET"/>
    <s v="HELENA DE TYV"/>
    <s v="PFS"/>
    <s v="ALRICHO"/>
    <s v="AR"/>
    <m/>
    <s v="oui"/>
    <x v="5"/>
    <x v="63"/>
    <s v="1 indice &gt; 120"/>
    <x v="34"/>
    <s v="Sport : GP_x000a_Elevage : production peu significative"/>
  </r>
  <r>
    <x v="159"/>
    <m/>
    <n v="2010"/>
    <m/>
    <x v="13"/>
    <n v="138"/>
    <s v="MACHNO CARWYN"/>
    <s v="WD"/>
    <s v="NINA DU TOURPS"/>
    <s v="PFS"/>
    <s v="SILVERLEA BAYWATCH"/>
    <s v="NF"/>
    <s v="poney C"/>
    <s v="non"/>
    <x v="0"/>
    <x v="64"/>
    <s v="2 indices &gt; 120"/>
    <x v="35"/>
    <s v="non"/>
  </r>
  <r>
    <x v="160"/>
    <m/>
    <n v="2010"/>
    <n v="2011"/>
    <x v="13"/>
    <n v="149"/>
    <s v="MINOTAUROS"/>
    <s v="SWB"/>
    <s v="KISS MY ROCK"/>
    <s v="PFS"/>
    <s v="LUSTY DU BAILLY"/>
    <s v="CO"/>
    <m/>
    <s v="oui (quelques unes)"/>
    <x v="0"/>
    <x v="64"/>
    <s v="1 indice &gt; 120"/>
    <x v="4"/>
    <s v="non"/>
  </r>
  <r>
    <x v="161"/>
    <m/>
    <n v="2010"/>
    <n v="2011"/>
    <x v="13"/>
    <n v="149"/>
    <s v="KANTJE'S RONALDO"/>
    <s v="NF"/>
    <s v="FORTY DE GRANGE"/>
    <s v="PFS"/>
    <s v="SELIM DE SIAM"/>
    <s v="PFS"/>
    <m/>
    <s v="oui"/>
    <x v="8"/>
    <x v="65"/>
    <s v="1 ISO &gt; 120_x000a_10 indices &gt; 120_x000a_dont 2 indices &gt; 140"/>
    <x v="36"/>
    <s v="moyen"/>
  </r>
  <r>
    <x v="162"/>
    <m/>
    <m/>
    <n v="2011"/>
    <x v="13"/>
    <n v="144"/>
    <s v="IOWA"/>
    <s v="KWPN"/>
    <s v="HUTCHIE"/>
    <s v="WB"/>
    <s v="ELVEY JARNAC"/>
    <s v="WB"/>
    <s v="poney C, As Poney 2D CSO_x000a_Castré"/>
    <s v="oui "/>
    <x v="0"/>
    <x v="66"/>
    <s v="2 indices &gt; 130"/>
    <x v="5"/>
    <s v="moyen"/>
  </r>
  <r>
    <x v="163"/>
    <m/>
    <n v="2010"/>
    <n v="2011"/>
    <x v="13"/>
    <n v="151"/>
    <s v="ICE AND FIRE D'ALBRAN"/>
    <s v="CO"/>
    <s v="KADIRA DE TYV"/>
    <s v="PFS"/>
    <s v="ENVOL D'ANGRIE"/>
    <s v="PFS"/>
    <m/>
    <s v="oui"/>
    <x v="4"/>
    <x v="7"/>
    <s v="5 indices &gt; 120_x000a_dont 3 &gt; 130"/>
    <x v="37"/>
    <s v="moyen +++"/>
  </r>
  <r>
    <x v="164"/>
    <m/>
    <n v="2010"/>
    <n v="2011"/>
    <x v="13"/>
    <n v="149"/>
    <s v="LANCER"/>
    <s v="DRPON"/>
    <s v="LUDVINA DU COSTIL"/>
    <s v="PFS"/>
    <s v="ATHYS ROCQ"/>
    <s v="PFS"/>
    <m/>
    <s v="oui"/>
    <x v="0"/>
    <x v="51"/>
    <s v="2 indices &gt; 120"/>
    <x v="10"/>
    <s v="moyen"/>
  </r>
  <r>
    <x v="165"/>
    <m/>
    <n v="2010"/>
    <m/>
    <x v="13"/>
    <n v="145"/>
    <s v="JACKSON ST HYVER"/>
    <s v="PFS"/>
    <s v="HUIT DE MAI"/>
    <s v="PFS"/>
    <s v="VAZY DU VIERTOT"/>
    <s v="PFS"/>
    <m/>
    <s v="oui"/>
    <x v="5"/>
    <x v="67"/>
    <n v="0"/>
    <x v="3"/>
    <s v="Sport : oui_x000a_Elevage : production trop jeune"/>
  </r>
  <r>
    <x v="166"/>
    <m/>
    <n v="2010"/>
    <n v="2011"/>
    <x v="13"/>
    <n v="145"/>
    <s v="MACHNO CARWYN"/>
    <s v="WD"/>
    <s v="PIN UP DE BLONDE"/>
    <s v="PFS"/>
    <s v="LINARO"/>
    <s v="POET"/>
    <m/>
    <s v="oui"/>
    <x v="5"/>
    <x v="68"/>
    <s v="5 indices &gt; 120_x000a_dont 1 &gt; 130"/>
    <x v="38"/>
    <s v="oui"/>
  </r>
  <r>
    <x v="167"/>
    <m/>
    <n v="2010"/>
    <m/>
    <x v="13"/>
    <n v="148"/>
    <s v="WELCOME SYMPATICO(DE)"/>
    <s v="HAN"/>
    <s v="IRLANDE D'ARGENT"/>
    <s v="DSA"/>
    <s v="AZEER"/>
    <s v="AR"/>
    <s v="CCJP CSO"/>
    <s v="non"/>
    <x v="0"/>
    <x v="69"/>
    <s v="8 indices &gt; 120_x000a_dont 1 indice &gt; 140"/>
    <x v="19"/>
    <s v="moyen"/>
  </r>
  <r>
    <x v="168"/>
    <m/>
    <m/>
    <n v="2012"/>
    <x v="14"/>
    <n v="148"/>
    <s v="ARON N"/>
    <s v="DRPON"/>
    <s v="DEMVER"/>
    <s v="PFS"/>
    <s v="QUARTZ IV"/>
    <s v="PFS"/>
    <s v="7e/55 de la finale des 7 ans"/>
    <s v="oui"/>
    <x v="4"/>
    <x v="70"/>
    <s v="1 indice &gt; 140"/>
    <x v="12"/>
    <s v="Sport : As 1_x000a_Elevage : jeune production "/>
  </r>
  <r>
    <x v="169"/>
    <m/>
    <n v="2011"/>
    <n v="2012"/>
    <x v="14"/>
    <n v="146"/>
    <s v="MACHNO CARWYN"/>
    <s v="WD"/>
    <s v="EDANUM DE GRANGUES"/>
    <s v="PFS"/>
    <s v="LAUDANUM"/>
    <s v="PS"/>
    <m/>
    <s v="oui"/>
    <x v="22"/>
    <x v="71"/>
    <s v="5 indices &gt; 120_x000a_dont 2 indices &gt; 140"/>
    <x v="39"/>
    <s v="oui"/>
  </r>
  <r>
    <x v="170"/>
    <n v="2010"/>
    <n v="2011"/>
    <n v="2012"/>
    <x v="14"/>
    <n v="147"/>
    <s v="KOOIHUSTER TEAKE"/>
    <s v="WK"/>
    <s v="GALMOUR DU LIN"/>
    <s v="PFS"/>
    <s v="FAKIR DE RAVARY"/>
    <s v="CO"/>
    <m/>
    <s v="oui"/>
    <x v="22"/>
    <x v="72"/>
    <s v="1 indice &gt; 120"/>
    <x v="40"/>
    <s v="Elevage : production peu significative"/>
  </r>
  <r>
    <x v="171"/>
    <m/>
    <n v="2011"/>
    <n v="2012"/>
    <x v="14"/>
    <n v="147"/>
    <s v="MINOTAUROS"/>
    <s v="SWB"/>
    <s v="PHARONE DE FLORYS"/>
    <s v="PFS"/>
    <s v="NANTANO"/>
    <s v="DRPON"/>
    <m/>
    <s v="oui"/>
    <x v="4"/>
    <x v="73"/>
    <s v="2 indices &gt; 120"/>
    <x v="6"/>
    <s v="oui"/>
  </r>
  <r>
    <x v="172"/>
    <n v="2010"/>
    <n v="2011"/>
    <m/>
    <x v="14"/>
    <n v="143"/>
    <s v="ZODIAK"/>
    <s v="NRPS"/>
    <s v="HOKOUME DE LERIEU"/>
    <s v="WTC"/>
    <s v="ARTHUR WELSH KING"/>
    <s v="WD"/>
    <m/>
    <s v="non"/>
    <x v="23"/>
    <x v="74"/>
    <s v="5 indices &gt; 120_x000a_dont 1 indice &gt; 130"/>
    <x v="41"/>
    <s v="moyen"/>
  </r>
  <r>
    <x v="173"/>
    <m/>
    <n v="2011"/>
    <n v="2012"/>
    <x v="14"/>
    <n v="146"/>
    <s v="LINARO"/>
    <s v="POET"/>
    <s v="JOLIE SQUAW DU SUD"/>
    <s v="PFS"/>
    <s v="VANDALE DAF"/>
    <s v="CO"/>
    <m/>
    <s v="oui"/>
    <x v="4"/>
    <x v="75"/>
    <s v="5 indices &gt; 120_x000a_dont 1 indice &gt; 130"/>
    <x v="42"/>
    <s v="oui"/>
  </r>
  <r>
    <x v="174"/>
    <m/>
    <n v="2011"/>
    <n v="2012"/>
    <x v="14"/>
    <n v="145"/>
    <s v="QUICK STAR"/>
    <s v="SFA"/>
    <s v="KILINA ALUINN"/>
    <s v="CO"/>
    <s v="THUNDER DU BLIN"/>
    <s v="CO"/>
    <m/>
    <s v="oui"/>
    <x v="2"/>
    <x v="76"/>
    <s v="1 ISO &gt; 120_x000a_15 indices &gt; 120_x000a_dont 5 indices &gt; 140_x000a_poneys de GP dont 1 champ. d'Europe CCE"/>
    <x v="43"/>
    <s v="oui"/>
  </r>
  <r>
    <x v="175"/>
    <n v="2010"/>
    <m/>
    <m/>
    <x v="14"/>
    <m/>
    <s v="LINARO(DE)"/>
    <s v="POET"/>
    <s v="KROCUS DU FEYDEL"/>
    <s v="PFS"/>
    <s v="VALERA DU CHESNAY"/>
    <s v="CO"/>
    <s v="Prépa 120 chevaux, E Elite"/>
    <m/>
    <x v="0"/>
    <x v="77"/>
    <n v="0"/>
    <x v="3"/>
    <s v="Elevage : production peu significative"/>
  </r>
  <r>
    <x v="176"/>
    <m/>
    <n v="2011"/>
    <n v="2012"/>
    <x v="14"/>
    <n v="144"/>
    <s v="OPIUM DE TALMA"/>
    <s v="SFA"/>
    <s v="JESPOIRE DE LINKEY"/>
    <s v="CO"/>
    <s v="ESPOIR KERHAMONIC"/>
    <s v="CO"/>
    <m/>
    <s v="oui (deux sorties)"/>
    <x v="0"/>
    <x v="78"/>
    <s v="2 indices &gt; 120"/>
    <x v="10"/>
    <s v="non"/>
  </r>
  <r>
    <x v="177"/>
    <n v="2011"/>
    <m/>
    <m/>
    <x v="15"/>
    <n v="143"/>
    <s v="MAD DU BOSC"/>
    <s v="PFS"/>
    <s v="RAHIFA EL AYLA"/>
    <s v="PFS"/>
    <s v="JOCKER DES NOUETTES"/>
    <s v="PFS"/>
    <s v="Champion de France As Poney 1"/>
    <s v="oui"/>
    <x v="5"/>
    <x v="79"/>
    <s v="11 indices &gt; 120_x000a_dont 2 indices &gt; 140_x000a_dont 1 de GP"/>
    <x v="44"/>
    <s v="oui"/>
  </r>
  <r>
    <x v="178"/>
    <n v="2011"/>
    <n v="2012"/>
    <m/>
    <x v="15"/>
    <n v="149"/>
    <s v="ARON N"/>
    <s v="DRPON"/>
    <s v="EVA LA BREE"/>
    <s v="PFS"/>
    <s v="LLANARTH MARC AP BRAINT"/>
    <s v="WD"/>
    <s v="Castré."/>
    <s v="oui"/>
    <x v="24"/>
    <x v="5"/>
    <n v="0"/>
    <x v="3"/>
    <s v="non_x000a_castré."/>
  </r>
  <r>
    <x v="179"/>
    <m/>
    <n v="2012"/>
    <n v="2013"/>
    <x v="15"/>
    <n v="148"/>
    <s v="LANDO"/>
    <s v="DWB"/>
    <s v="RUNE D'AVEN"/>
    <s v="PFS"/>
    <s v="LINARO"/>
    <s v="POET"/>
    <s v="6e finale des 7 ans_x000a_12 championnat As 1"/>
    <s v="oui"/>
    <x v="4"/>
    <x v="80"/>
    <s v="1 ISO &gt; 120_x000a_21 indices &gt; 120_x000a_dont 3 indices &gt; 140"/>
    <x v="45"/>
    <s v="oui"/>
  </r>
  <r>
    <x v="180"/>
    <m/>
    <n v="2012"/>
    <n v="2013"/>
    <x v="15"/>
    <n v="146"/>
    <s v="PEPS DOMAIN"/>
    <s v="PFS"/>
    <s v="KADIRA DE TYV"/>
    <s v="PFS"/>
    <s v="ENVOL D'ANGRIE"/>
    <s v="PFS"/>
    <m/>
    <s v="oui"/>
    <x v="4"/>
    <x v="81"/>
    <s v="3 indices &gt; 120_x000a_dont 1 indice &gt; 140"/>
    <x v="46"/>
    <s v="moyen"/>
  </r>
  <r>
    <x v="181"/>
    <m/>
    <n v="2012"/>
    <m/>
    <x v="15"/>
    <n v="148"/>
    <s v="LINARO"/>
    <s v="POET"/>
    <s v="LINDA DU VAST"/>
    <s v="NF"/>
    <s v="GLEN DE L'AUMONT"/>
    <s v="NF"/>
    <s v="CCJP CSO + E1"/>
    <s v="non"/>
    <x v="0"/>
    <x v="16"/>
    <n v="0"/>
    <x v="3"/>
    <s v="non"/>
  </r>
  <r>
    <x v="182"/>
    <m/>
    <n v="2012"/>
    <m/>
    <x v="15"/>
    <n v="148"/>
    <s v="IDEM DE B'NEVILLE"/>
    <s v="SF"/>
    <s v="LOUPIOTE DE MONS"/>
    <s v="PFS"/>
    <s v="FLOWER DE GRANGE"/>
    <s v="PFS"/>
    <s v="Petites séries"/>
    <s v="non"/>
    <x v="0"/>
    <x v="82"/>
    <s v="2 indices &gt; 120"/>
    <x v="47"/>
    <s v="non"/>
  </r>
  <r>
    <x v="183"/>
    <m/>
    <n v="2013"/>
    <n v="2014"/>
    <x v="16"/>
    <n v="148"/>
    <s v="KANTJE'S RONALDO"/>
    <s v="NF"/>
    <s v="QURE DE LA RIVE"/>
    <s v="PFS"/>
    <s v="LINARO"/>
    <s v="POET"/>
    <m/>
    <s v="oui"/>
    <x v="3"/>
    <x v="83"/>
    <n v="0"/>
    <x v="3"/>
    <s v="Sport : GP_x000a_Elevage : production non significative"/>
  </r>
  <r>
    <x v="184"/>
    <m/>
    <m/>
    <n v="2014"/>
    <x v="16"/>
    <n v="146"/>
    <s v="QUICK STAR"/>
    <s v="SFA"/>
    <s v="CAROLA III"/>
    <s v="PFS"/>
    <s v="EL FIF"/>
    <s v="AR"/>
    <m/>
    <s v="oui"/>
    <x v="12"/>
    <x v="84"/>
    <s v="3 indices &gt; 120_x000a_dont 1 indice &gt; 140"/>
    <x v="48"/>
    <s v="moyen"/>
  </r>
  <r>
    <x v="185"/>
    <n v="2012"/>
    <n v="2013"/>
    <n v="2014"/>
    <x v="16"/>
    <n v="142"/>
    <s v="MEEPING CHA DE FLORYS"/>
    <s v="PFS"/>
    <s v="SWANN DE BEAUFORT"/>
    <s v="PFS"/>
    <s v="THUNDER DU BLIN"/>
    <s v="CO"/>
    <s v="petites séries"/>
    <s v="non"/>
    <x v="0"/>
    <x v="85"/>
    <s v="1 indice &gt; 140"/>
    <x v="20"/>
    <s v="non"/>
  </r>
  <r>
    <x v="186"/>
    <m/>
    <n v="2013"/>
    <n v="2014"/>
    <x v="16"/>
    <n v="148"/>
    <s v="QUABAR DES MONCEAUX"/>
    <s v="PFS"/>
    <s v="ISIS D'HARDY"/>
    <s v="PFS"/>
    <s v="POMPEI"/>
    <s v="PFS"/>
    <s v="E Elite + quelques tours de 7 ans"/>
    <m/>
    <x v="0"/>
    <x v="86"/>
    <s v="1 indice &gt; 130"/>
    <x v="23"/>
    <s v="non"/>
  </r>
  <r>
    <x v="187"/>
    <n v="2012"/>
    <n v="2013"/>
    <n v="2014"/>
    <x v="16"/>
    <n v="146"/>
    <s v="INTERMEDE A BORD"/>
    <s v="PFS"/>
    <s v="BERLINA II"/>
    <s v="PFS"/>
    <s v="IN CHALLAAH II"/>
    <s v="AR"/>
    <s v="petites séries"/>
    <s v="non"/>
    <x v="0"/>
    <x v="87"/>
    <s v="1 indice &gt; 150"/>
    <x v="20"/>
    <s v="non"/>
  </r>
  <r>
    <x v="188"/>
    <n v="2012"/>
    <n v="2013"/>
    <m/>
    <x v="16"/>
    <n v="145"/>
    <s v="RASMUS"/>
    <s v="CO"/>
    <s v="RIVENDEL DE CHATELAIN"/>
    <s v="PFS"/>
    <s v="LINARO"/>
    <s v="POET"/>
    <s v="CCJP CSO 4 et 5 ans"/>
    <s v="non"/>
    <x v="0"/>
    <x v="88"/>
    <s v="1 indice &gt; 120"/>
    <x v="49"/>
    <s v="non"/>
  </r>
  <r>
    <x v="189"/>
    <n v="2012"/>
    <n v="2013"/>
    <m/>
    <x v="16"/>
    <n v="148"/>
    <s v="MAC GEYVER"/>
    <s v="DRPON"/>
    <s v="SILVERLEA MARTINE"/>
    <s v="NF"/>
    <s v="SILVERLEA FLASH HARRY"/>
    <s v="NF"/>
    <s v="CCJP CSO + E Elite"/>
    <s v="non"/>
    <x v="0"/>
    <x v="89"/>
    <s v="4 indices &gt; 120_x000a_dont 1 indice &gt; 140"/>
    <x v="50"/>
    <s v="non"/>
  </r>
  <r>
    <x v="190"/>
    <n v="2012"/>
    <n v="2013"/>
    <n v="2014"/>
    <x v="16"/>
    <n v="143"/>
    <s v="QUOUTSOU"/>
    <s v="PFS"/>
    <s v="SAMBA DE BLONDE"/>
    <s v="PFS"/>
    <s v="HAPPY DES CHARMES"/>
    <s v="PFS"/>
    <s v="CCJP CSO"/>
    <s v="non"/>
    <x v="0"/>
    <x v="90"/>
    <s v="4 indices &gt; 120_x000a_dont 3 indices &gt; 130"/>
    <x v="51"/>
    <s v="moyen"/>
  </r>
  <r>
    <x v="191"/>
    <m/>
    <n v="2013"/>
    <n v="2014"/>
    <x v="16"/>
    <n v="143"/>
    <s v="QUABAR DES MONCEAUX"/>
    <s v="PFS"/>
    <s v="ETOILE DES ROSES"/>
    <s v="PFS"/>
    <s v="TONNERRE D'ANGRIE"/>
    <s v="PFS"/>
    <s v="CCJP CSO"/>
    <s v="oui"/>
    <x v="0"/>
    <x v="5"/>
    <n v="0"/>
    <x v="3"/>
    <s v="non"/>
  </r>
  <r>
    <x v="192"/>
    <m/>
    <n v="2013"/>
    <n v="2014"/>
    <x v="16"/>
    <n v="148"/>
    <s v="VIERSEN K"/>
    <s v="POET"/>
    <s v="DARBY DB"/>
    <s v="POET"/>
    <s v="DORNICK B"/>
    <s v="DRPON"/>
    <s v="Amateur 1 dressage"/>
    <s v="oui"/>
    <x v="25"/>
    <x v="91"/>
    <s v="1 IDR &gt; 120_x000a_1 indice poney &gt; 120"/>
    <x v="47"/>
    <s v="non"/>
  </r>
  <r>
    <x v="193"/>
    <m/>
    <m/>
    <m/>
    <x v="17"/>
    <m/>
    <m/>
    <m/>
    <m/>
    <m/>
    <m/>
    <m/>
    <m/>
    <m/>
    <x v="17"/>
    <x v="49"/>
    <m/>
    <x v="21"/>
    <m/>
  </r>
  <r>
    <x v="193"/>
    <m/>
    <m/>
    <m/>
    <x v="17"/>
    <m/>
    <m/>
    <m/>
    <m/>
    <m/>
    <m/>
    <m/>
    <m/>
    <m/>
    <x v="17"/>
    <x v="49"/>
    <m/>
    <x v="21"/>
    <m/>
  </r>
  <r>
    <x v="193"/>
    <m/>
    <m/>
    <m/>
    <x v="17"/>
    <m/>
    <m/>
    <m/>
    <m/>
    <m/>
    <m/>
    <m/>
    <m/>
    <m/>
    <x v="17"/>
    <x v="49"/>
    <m/>
    <x v="21"/>
    <m/>
  </r>
  <r>
    <x v="193"/>
    <m/>
    <m/>
    <m/>
    <x v="17"/>
    <m/>
    <m/>
    <m/>
    <m/>
    <m/>
    <m/>
    <m/>
    <m/>
    <m/>
    <x v="17"/>
    <x v="49"/>
    <m/>
    <x v="21"/>
    <m/>
  </r>
  <r>
    <x v="193"/>
    <m/>
    <m/>
    <m/>
    <x v="17"/>
    <m/>
    <m/>
    <m/>
    <m/>
    <m/>
    <m/>
    <m/>
    <m/>
    <m/>
    <x v="17"/>
    <x v="49"/>
    <m/>
    <x v="21"/>
    <m/>
  </r>
  <r>
    <x v="193"/>
    <m/>
    <m/>
    <m/>
    <x v="17"/>
    <m/>
    <m/>
    <m/>
    <m/>
    <m/>
    <m/>
    <m/>
    <m/>
    <m/>
    <x v="17"/>
    <x v="49"/>
    <m/>
    <x v="21"/>
    <m/>
  </r>
  <r>
    <x v="193"/>
    <m/>
    <m/>
    <m/>
    <x v="17"/>
    <m/>
    <m/>
    <m/>
    <m/>
    <m/>
    <m/>
    <m/>
    <m/>
    <m/>
    <x v="17"/>
    <x v="49"/>
    <m/>
    <x v="21"/>
    <m/>
  </r>
  <r>
    <x v="193"/>
    <m/>
    <m/>
    <m/>
    <x v="17"/>
    <m/>
    <m/>
    <m/>
    <m/>
    <m/>
    <m/>
    <m/>
    <m/>
    <m/>
    <x v="17"/>
    <x v="49"/>
    <m/>
    <x v="21"/>
    <m/>
  </r>
  <r>
    <x v="193"/>
    <m/>
    <m/>
    <m/>
    <x v="17"/>
    <m/>
    <m/>
    <m/>
    <m/>
    <m/>
    <m/>
    <m/>
    <m/>
    <m/>
    <x v="17"/>
    <x v="49"/>
    <m/>
    <x v="21"/>
    <m/>
  </r>
  <r>
    <x v="193"/>
    <m/>
    <m/>
    <m/>
    <x v="17"/>
    <m/>
    <m/>
    <m/>
    <m/>
    <m/>
    <m/>
    <m/>
    <m/>
    <m/>
    <x v="17"/>
    <x v="49"/>
    <m/>
    <x v="21"/>
    <m/>
  </r>
  <r>
    <x v="193"/>
    <m/>
    <m/>
    <m/>
    <x v="17"/>
    <m/>
    <m/>
    <m/>
    <m/>
    <m/>
    <m/>
    <m/>
    <m/>
    <m/>
    <x v="17"/>
    <x v="49"/>
    <m/>
    <x v="21"/>
    <m/>
  </r>
  <r>
    <x v="193"/>
    <m/>
    <m/>
    <m/>
    <x v="17"/>
    <m/>
    <m/>
    <m/>
    <m/>
    <m/>
    <m/>
    <m/>
    <m/>
    <m/>
    <x v="17"/>
    <x v="49"/>
    <m/>
    <x v="21"/>
    <m/>
  </r>
  <r>
    <x v="193"/>
    <m/>
    <m/>
    <m/>
    <x v="17"/>
    <m/>
    <m/>
    <m/>
    <m/>
    <m/>
    <m/>
    <m/>
    <m/>
    <m/>
    <x v="17"/>
    <x v="49"/>
    <m/>
    <x v="21"/>
    <m/>
  </r>
  <r>
    <x v="193"/>
    <m/>
    <m/>
    <m/>
    <x v="17"/>
    <m/>
    <m/>
    <m/>
    <m/>
    <m/>
    <m/>
    <m/>
    <m/>
    <m/>
    <x v="17"/>
    <x v="92"/>
    <m/>
    <x v="21"/>
    <m/>
  </r>
  <r>
    <x v="193"/>
    <m/>
    <m/>
    <m/>
    <x v="17"/>
    <m/>
    <m/>
    <m/>
    <m/>
    <m/>
    <m/>
    <m/>
    <m/>
    <m/>
    <x v="17"/>
    <x v="49"/>
    <m/>
    <x v="2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55253E-72CA-400D-96BA-CA825E19FFE0}" name="Tableau croisé dynamique5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208:B224" firstHeaderRow="1" firstDataRow="1" firstDataCol="1" rowPageCount="2" colPageCount="1"/>
  <pivotFields count="19">
    <pivotField dataField="1" showAll="0">
      <items count="1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2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5"/>
        <item x="106"/>
        <item x="107"/>
        <item x="104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t="default"/>
      </items>
    </pivotField>
    <pivotField showAll="0"/>
    <pivotField showAll="0"/>
    <pivotField showAll="0"/>
    <pivotField axis="axisPage" multipleItemSelectionAllowed="1" showAll="0">
      <items count="19">
        <item x="11"/>
        <item x="12"/>
        <item x="13"/>
        <item x="14"/>
        <item x="15"/>
        <item x="16"/>
        <item x="0"/>
        <item x="1"/>
        <item x="2"/>
        <item x="3"/>
        <item h="1" x="4"/>
        <item h="1" x="5"/>
        <item h="1" x="6"/>
        <item h="1" x="7"/>
        <item h="1" x="8"/>
        <item h="1" x="9"/>
        <item h="1" x="10"/>
        <item h="1" x="1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multipleItemSelectionAllowed="1" showAll="0" sortType="descending">
      <items count="27">
        <item x="6"/>
        <item x="7"/>
        <item h="1" x="0"/>
        <item x="4"/>
        <item x="9"/>
        <item x="8"/>
        <item x="25"/>
        <item x="15"/>
        <item x="12"/>
        <item x="24"/>
        <item x="1"/>
        <item x="18"/>
        <item x="2"/>
        <item x="3"/>
        <item x="13"/>
        <item x="19"/>
        <item x="5"/>
        <item x="23"/>
        <item x="22"/>
        <item x="16"/>
        <item x="11"/>
        <item x="20"/>
        <item x="21"/>
        <item h="1" x="17"/>
        <item h="1" x="10"/>
        <item h="1"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Page" multipleItemSelectionAllowed="1" showAll="0">
      <items count="53">
        <item h="1" x="2"/>
        <item h="1" x="1"/>
        <item h="1" x="49"/>
        <item h="1" x="47"/>
        <item h="1" x="7"/>
        <item h="1" x="12"/>
        <item h="1" x="20"/>
        <item h="1" x="23"/>
        <item h="1" x="34"/>
        <item h="1" x="32"/>
        <item h="1" x="0"/>
        <item h="1" x="18"/>
        <item h="1" x="14"/>
        <item h="1" x="46"/>
        <item h="1" x="17"/>
        <item h="1" x="5"/>
        <item h="1" x="28"/>
        <item h="1" x="4"/>
        <item h="1" x="19"/>
        <item h="1" x="39"/>
        <item h="1" x="38"/>
        <item h="1" x="9"/>
        <item h="1" x="8"/>
        <item x="41"/>
        <item x="6"/>
        <item x="33"/>
        <item x="36"/>
        <item x="50"/>
        <item x="13"/>
        <item x="48"/>
        <item x="15"/>
        <item x="51"/>
        <item x="42"/>
        <item x="35"/>
        <item x="45"/>
        <item x="10"/>
        <item x="26"/>
        <item x="25"/>
        <item x="37"/>
        <item x="29"/>
        <item x="31"/>
        <item x="40"/>
        <item x="22"/>
        <item x="43"/>
        <item x="30"/>
        <item x="16"/>
        <item x="44"/>
        <item x="24"/>
        <item x="27"/>
        <item x="11"/>
        <item h="1" x="3"/>
        <item h="1" x="21"/>
        <item t="default"/>
      </items>
    </pivotField>
    <pivotField showAll="0"/>
  </pivotFields>
  <rowFields count="1">
    <field x="14"/>
  </rowFields>
  <rowItems count="16">
    <i>
      <x v="3"/>
    </i>
    <i>
      <x v="13"/>
    </i>
    <i>
      <x v="16"/>
    </i>
    <i>
      <x v="1"/>
    </i>
    <i>
      <x v="17"/>
    </i>
    <i>
      <x v="15"/>
    </i>
    <i>
      <x v="20"/>
    </i>
    <i>
      <x v="11"/>
    </i>
    <i>
      <x v="8"/>
    </i>
    <i>
      <x v="12"/>
    </i>
    <i>
      <x v="18"/>
    </i>
    <i>
      <x v="21"/>
    </i>
    <i>
      <x v="10"/>
    </i>
    <i>
      <x v="5"/>
    </i>
    <i>
      <x v="14"/>
    </i>
    <i t="grand">
      <x/>
    </i>
  </rowItems>
  <colItems count="1">
    <i/>
  </colItems>
  <pageFields count="2">
    <pageField fld="4" hier="-1"/>
    <pageField fld="17" hier="-1"/>
  </pageFields>
  <dataFields count="1">
    <dataField name="Nombre de Nom" fld="0" subtotal="count" baseField="0" baseItem="0"/>
  </dataFields>
  <formats count="26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" count="0"/>
        </references>
      </pivotArea>
    </format>
    <format dxfId="25">
      <pivotArea field="14" type="button" dataOnly="0" labelOnly="1" outline="0" axis="axisRow" fieldPosition="0"/>
    </format>
    <format dxfId="24">
      <pivotArea type="topRight" dataOnly="0" labelOnly="1" outline="0" fieldPosition="0"/>
    </format>
    <format dxfId="23">
      <pivotArea dataOnly="0" labelOnly="1" fieldPosition="0">
        <references count="1">
          <reference field="14" count="0"/>
        </references>
      </pivotArea>
    </format>
    <format dxfId="22">
      <pivotArea dataOnly="0" labelOnly="1" grandCol="1" outline="0" fieldPosition="0"/>
    </format>
    <format dxfId="21">
      <pivotArea dataOnly="0" fieldPosition="0">
        <references count="1">
          <reference field="14" count="1">
            <x v="3"/>
          </reference>
        </references>
      </pivotArea>
    </format>
    <format dxfId="20">
      <pivotArea collapsedLevelsAreSubtotals="1" fieldPosition="0">
        <references count="1">
          <reference field="14" count="1">
            <x v="13"/>
          </reference>
        </references>
      </pivotArea>
    </format>
    <format dxfId="19">
      <pivotArea dataOnly="0" labelOnly="1" fieldPosition="0">
        <references count="1">
          <reference field="14" count="1">
            <x v="13"/>
          </reference>
        </references>
      </pivotArea>
    </format>
    <format dxfId="18">
      <pivotArea collapsedLevelsAreSubtotals="1" fieldPosition="0">
        <references count="1">
          <reference field="14" count="1">
            <x v="16"/>
          </reference>
        </references>
      </pivotArea>
    </format>
    <format dxfId="17">
      <pivotArea dataOnly="0" labelOnly="1" fieldPosition="0">
        <references count="1">
          <reference field="14" count="1">
            <x v="16"/>
          </reference>
        </references>
      </pivotArea>
    </format>
    <format dxfId="16">
      <pivotArea collapsedLevelsAreSubtotals="1" fieldPosition="0">
        <references count="1">
          <reference field="14" count="1">
            <x v="17"/>
          </reference>
        </references>
      </pivotArea>
    </format>
    <format dxfId="15">
      <pivotArea dataOnly="0" labelOnly="1" fieldPosition="0">
        <references count="1">
          <reference field="14" count="1">
            <x v="17"/>
          </reference>
        </references>
      </pivotArea>
    </format>
    <format dxfId="14">
      <pivotArea collapsedLevelsAreSubtotals="1" fieldPosition="0">
        <references count="1">
          <reference field="14" count="1">
            <x v="15"/>
          </reference>
        </references>
      </pivotArea>
    </format>
    <format dxfId="13">
      <pivotArea dataOnly="0" labelOnly="1" fieldPosition="0">
        <references count="1">
          <reference field="14" count="1">
            <x v="15"/>
          </reference>
        </references>
      </pivotArea>
    </format>
    <format dxfId="12">
      <pivotArea collapsedLevelsAreSubtotals="1" fieldPosition="0">
        <references count="1">
          <reference field="14" count="2">
            <x v="18"/>
            <x v="22"/>
          </reference>
        </references>
      </pivotArea>
    </format>
    <format dxfId="11">
      <pivotArea dataOnly="0" labelOnly="1" fieldPosition="0">
        <references count="1">
          <reference field="14" count="2">
            <x v="18"/>
            <x v="22"/>
          </reference>
        </references>
      </pivotArea>
    </format>
    <format dxfId="10">
      <pivotArea collapsedLevelsAreSubtotals="1" fieldPosition="0">
        <references count="1">
          <reference field="14" count="1">
            <x v="14"/>
          </reference>
        </references>
      </pivotArea>
    </format>
    <format dxfId="9">
      <pivotArea dataOnly="0" labelOnly="1" fieldPosition="0">
        <references count="1">
          <reference field="14" count="1">
            <x v="14"/>
          </reference>
        </references>
      </pivotArea>
    </format>
    <format dxfId="8">
      <pivotArea collapsedLevelsAreSubtotals="1" fieldPosition="0">
        <references count="1">
          <reference field="14" count="1">
            <x v="20"/>
          </reference>
        </references>
      </pivotArea>
    </format>
    <format dxfId="7">
      <pivotArea dataOnly="0" labelOnly="1" fieldPosition="0">
        <references count="1">
          <reference field="14" count="1">
            <x v="20"/>
          </reference>
        </references>
      </pivotArea>
    </format>
    <format dxfId="6">
      <pivotArea collapsedLevelsAreSubtotals="1" fieldPosition="0">
        <references count="1">
          <reference field="14" count="1">
            <x v="8"/>
          </reference>
        </references>
      </pivotArea>
    </format>
    <format dxfId="5">
      <pivotArea dataOnly="0" labelOnly="1" fieldPosition="0">
        <references count="1">
          <reference field="14" count="1">
            <x v="8"/>
          </reference>
        </references>
      </pivotArea>
    </format>
    <format dxfId="4">
      <pivotArea collapsedLevelsAreSubtotals="1" fieldPosition="0">
        <references count="1">
          <reference field="14" count="1">
            <x v="21"/>
          </reference>
        </references>
      </pivotArea>
    </format>
    <format dxfId="3">
      <pivotArea dataOnly="0" labelOnly="1" fieldPosition="0">
        <references count="1">
          <reference field="14" count="1">
            <x v="21"/>
          </reference>
        </references>
      </pivotArea>
    </format>
    <format dxfId="2">
      <pivotArea dataOnly="0" fieldPosition="0">
        <references count="1">
          <reference field="1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E13A06-F82A-4D8C-8EC7-210B5860736D}" name="Tableau croisé dynamique4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144:B196" firstHeaderRow="1" firstDataRow="1" firstDataCol="1" rowPageCount="1" colPageCount="1"/>
  <pivotFields count="19">
    <pivotField dataField="1" showAll="0">
      <items count="1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2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5"/>
        <item x="106"/>
        <item x="107"/>
        <item x="104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t="default"/>
      </items>
    </pivotField>
    <pivotField showAll="0"/>
    <pivotField showAll="0"/>
    <pivotField showAll="0"/>
    <pivotField axis="axisPage" multipleItemSelectionAllowed="1" showAll="0">
      <items count="19">
        <item x="11"/>
        <item x="12"/>
        <item x="13"/>
        <item x="14"/>
        <item x="15"/>
        <item x="16"/>
        <item x="0"/>
        <item x="1"/>
        <item x="2"/>
        <item x="3"/>
        <item h="1" x="4"/>
        <item h="1" x="5"/>
        <item h="1" x="6"/>
        <item h="1" x="7"/>
        <item h="1" x="8"/>
        <item h="1" x="9"/>
        <item h="1" x="10"/>
        <item h="1" x="1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items count="27">
        <item x="6"/>
        <item x="7"/>
        <item x="0"/>
        <item x="4"/>
        <item x="9"/>
        <item x="8"/>
        <item x="25"/>
        <item x="15"/>
        <item x="12"/>
        <item x="24"/>
        <item x="1"/>
        <item x="18"/>
        <item x="2"/>
        <item x="3"/>
        <item x="13"/>
        <item x="19"/>
        <item x="5"/>
        <item x="23"/>
        <item x="22"/>
        <item x="16"/>
        <item x="11"/>
        <item x="20"/>
        <item x="21"/>
        <item x="17"/>
        <item x="10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Row" showAll="0">
      <items count="53">
        <item x="2"/>
        <item x="1"/>
        <item x="49"/>
        <item x="47"/>
        <item x="7"/>
        <item x="12"/>
        <item x="20"/>
        <item x="23"/>
        <item x="34"/>
        <item x="32"/>
        <item x="0"/>
        <item x="18"/>
        <item x="14"/>
        <item x="46"/>
        <item x="17"/>
        <item x="5"/>
        <item x="28"/>
        <item x="4"/>
        <item x="19"/>
        <item x="39"/>
        <item x="38"/>
        <item x="9"/>
        <item x="8"/>
        <item x="41"/>
        <item x="6"/>
        <item x="33"/>
        <item x="36"/>
        <item x="50"/>
        <item x="13"/>
        <item x="48"/>
        <item x="15"/>
        <item x="51"/>
        <item x="42"/>
        <item x="35"/>
        <item x="45"/>
        <item x="10"/>
        <item x="26"/>
        <item x="25"/>
        <item x="37"/>
        <item x="29"/>
        <item x="31"/>
        <item x="40"/>
        <item x="22"/>
        <item x="43"/>
        <item x="30"/>
        <item x="16"/>
        <item x="44"/>
        <item x="24"/>
        <item x="27"/>
        <item x="11"/>
        <item x="21"/>
        <item x="3"/>
        <item t="default"/>
      </items>
    </pivotField>
    <pivotField showAll="0"/>
  </pivotFields>
  <rowFields count="1">
    <field x="17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1"/>
    </i>
    <i t="grand">
      <x/>
    </i>
  </rowItems>
  <colItems count="1">
    <i/>
  </colItems>
  <pageFields count="1">
    <pageField fld="4" hier="-1"/>
  </pageFields>
  <dataFields count="1">
    <dataField name="Nombre de Nom" fld="0" subtotal="count" baseField="0" baseItem="0"/>
  </dataFields>
  <formats count="7">
    <format dxfId="34">
      <pivotArea outline="0" collapsedLevelsAreSubtotals="1" fieldPosition="0"/>
    </format>
    <format dxfId="33">
      <pivotArea dataOnly="0" labelOnly="1" outline="0" fieldPosition="0">
        <references count="1">
          <reference field="4" count="0"/>
        </references>
      </pivotArea>
    </format>
    <format dxfId="32">
      <pivotArea field="14" type="button" dataOnly="0" labelOnly="1" outline="0"/>
    </format>
    <format dxfId="31">
      <pivotArea type="topRight" dataOnly="0" labelOnly="1" outline="0" fieldPosition="0"/>
    </format>
    <format dxfId="30">
      <pivotArea dataOnly="0" labelOnly="1" grandCol="1" outline="0" fieldPosition="0"/>
    </format>
    <format dxfId="29">
      <pivotArea dataOnly="0" labelOnly="1" fieldPosition="0">
        <references count="1">
          <reference field="17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8">
      <pivotArea dataOnly="0" labelOnly="1" fieldPosition="0">
        <references count="1">
          <reference field="17" count="1">
            <x v="5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D3CC64-5B67-4917-AF4B-0CD74491F9C8}" name="Tableau croisé dynamique3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43:B135" firstHeaderRow="1" firstDataRow="1" firstDataCol="1" rowPageCount="1" colPageCount="1"/>
  <pivotFields count="19">
    <pivotField dataField="1" showAll="0"/>
    <pivotField showAll="0"/>
    <pivotField showAll="0"/>
    <pivotField showAll="0"/>
    <pivotField axis="axisPage" multipleItemSelectionAllowed="1" showAll="0">
      <items count="19">
        <item x="11"/>
        <item x="12"/>
        <item x="13"/>
        <item x="14"/>
        <item x="15"/>
        <item x="16"/>
        <item x="0"/>
        <item x="1"/>
        <item x="2"/>
        <item x="3"/>
        <item h="1" x="4"/>
        <item h="1" x="5"/>
        <item h="1" x="6"/>
        <item h="1" x="7"/>
        <item h="1" x="8"/>
        <item h="1" x="9"/>
        <item h="1" x="10"/>
        <item h="1" x="1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sortType="descending">
      <items count="27">
        <item x="6"/>
        <item x="7"/>
        <item x="0"/>
        <item x="4"/>
        <item x="9"/>
        <item x="8"/>
        <item x="25"/>
        <item x="15"/>
        <item x="12"/>
        <item x="24"/>
        <item x="1"/>
        <item x="18"/>
        <item x="2"/>
        <item x="3"/>
        <item x="13"/>
        <item x="19"/>
        <item x="5"/>
        <item x="23"/>
        <item x="22"/>
        <item x="16"/>
        <item x="11"/>
        <item x="20"/>
        <item x="21"/>
        <item x="17"/>
        <item x="10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94">
        <item x="16"/>
        <item x="92"/>
        <item x="5"/>
        <item x="30"/>
        <item x="46"/>
        <item x="29"/>
        <item x="31"/>
        <item x="54"/>
        <item x="39"/>
        <item x="12"/>
        <item x="18"/>
        <item x="47"/>
        <item x="59"/>
        <item x="61"/>
        <item x="80"/>
        <item x="40"/>
        <item x="25"/>
        <item x="9"/>
        <item x="19"/>
        <item x="37"/>
        <item x="28"/>
        <item x="33"/>
        <item x="85"/>
        <item x="22"/>
        <item x="77"/>
        <item x="87"/>
        <item x="7"/>
        <item x="67"/>
        <item x="86"/>
        <item x="26"/>
        <item x="38"/>
        <item x="6"/>
        <item x="34"/>
        <item x="84"/>
        <item x="66"/>
        <item x="10"/>
        <item x="89"/>
        <item x="75"/>
        <item x="53"/>
        <item x="62"/>
        <item x="73"/>
        <item x="8"/>
        <item x="63"/>
        <item x="27"/>
        <item x="45"/>
        <item x="79"/>
        <item x="57"/>
        <item x="20"/>
        <item x="90"/>
        <item x="2"/>
        <item x="21"/>
        <item x="48"/>
        <item x="74"/>
        <item x="81"/>
        <item x="68"/>
        <item x="56"/>
        <item x="0"/>
        <item x="11"/>
        <item x="72"/>
        <item x="13"/>
        <item x="36"/>
        <item x="50"/>
        <item x="71"/>
        <item x="14"/>
        <item x="24"/>
        <item x="70"/>
        <item x="4"/>
        <item x="41"/>
        <item x="17"/>
        <item x="1"/>
        <item x="3"/>
        <item x="15"/>
        <item x="83"/>
        <item x="42"/>
        <item x="52"/>
        <item x="65"/>
        <item x="32"/>
        <item x="58"/>
        <item x="35"/>
        <item x="76"/>
        <item x="69"/>
        <item x="88"/>
        <item x="60"/>
        <item x="55"/>
        <item x="43"/>
        <item x="78"/>
        <item x="51"/>
        <item x="91"/>
        <item x="44"/>
        <item x="64"/>
        <item x="82"/>
        <item x="23"/>
        <item x="49"/>
        <item t="default"/>
      </items>
    </pivotField>
    <pivotField showAll="0"/>
    <pivotField showAll="0"/>
    <pivotField showAll="0"/>
  </pivotFields>
  <rowFields count="1">
    <field x="15"/>
  </rowFields>
  <rowItems count="92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 t="grand">
      <x/>
    </i>
  </rowItems>
  <colItems count="1">
    <i/>
  </colItems>
  <pageFields count="1">
    <pageField fld="4" hier="-1"/>
  </pageFields>
  <dataFields count="1">
    <dataField name="Nombre de Nom" fld="0" subtotal="count" baseField="0" baseItem="0"/>
  </dataFields>
  <formats count="5">
    <format dxfId="39">
      <pivotArea outline="0" collapsedLevelsAreSubtotals="1" fieldPosition="0"/>
    </format>
    <format dxfId="38">
      <pivotArea dataOnly="0" labelOnly="1" outline="0" fieldPosition="0">
        <references count="1">
          <reference field="4" count="0"/>
        </references>
      </pivotArea>
    </format>
    <format dxfId="37">
      <pivotArea field="14" type="button" dataOnly="0" labelOnly="1" outline="0"/>
    </format>
    <format dxfId="36">
      <pivotArea type="topRight" dataOnly="0" labelOnly="1" outline="0" fieldPosition="0"/>
    </format>
    <format dxfId="3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04903B-FF3D-4BBD-920B-6E35C4FC95C7}" name="Tableau croisé dynamique2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5:B31" firstHeaderRow="1" firstDataRow="1" firstDataCol="1" rowPageCount="1" colPageCount="1"/>
  <pivotFields count="19">
    <pivotField dataField="1" showAll="0"/>
    <pivotField showAll="0"/>
    <pivotField showAll="0"/>
    <pivotField showAll="0"/>
    <pivotField axis="axisPage" multipleItemSelectionAllowed="1" showAll="0">
      <items count="19">
        <item x="11"/>
        <item x="12"/>
        <item x="13"/>
        <item x="14"/>
        <item x="15"/>
        <item x="16"/>
        <item x="0"/>
        <item x="1"/>
        <item x="2"/>
        <item x="3"/>
        <item h="1" x="4"/>
        <item h="1" x="5"/>
        <item h="1" x="6"/>
        <item h="1" x="7"/>
        <item h="1" x="8"/>
        <item h="1" x="9"/>
        <item h="1" x="10"/>
        <item h="1" x="1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27">
        <item x="6"/>
        <item x="7"/>
        <item x="0"/>
        <item x="4"/>
        <item x="9"/>
        <item x="8"/>
        <item x="25"/>
        <item x="15"/>
        <item x="12"/>
        <item x="24"/>
        <item x="1"/>
        <item x="18"/>
        <item x="2"/>
        <item x="3"/>
        <item x="13"/>
        <item x="19"/>
        <item x="5"/>
        <item x="23"/>
        <item x="22"/>
        <item x="16"/>
        <item x="11"/>
        <item x="20"/>
        <item x="21"/>
        <item x="17"/>
        <item x="10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</pivotFields>
  <rowFields count="1">
    <field x="14"/>
  </rowFields>
  <rowItems count="26">
    <i>
      <x v="2"/>
    </i>
    <i>
      <x v="3"/>
    </i>
    <i>
      <x v="13"/>
    </i>
    <i>
      <x v="16"/>
    </i>
    <i>
      <x v="1"/>
    </i>
    <i>
      <x v="4"/>
    </i>
    <i>
      <x v="14"/>
    </i>
    <i>
      <x v="18"/>
    </i>
    <i>
      <x v="8"/>
    </i>
    <i>
      <x v="10"/>
    </i>
    <i>
      <x v="20"/>
    </i>
    <i>
      <x v="5"/>
    </i>
    <i>
      <x v="12"/>
    </i>
    <i>
      <x/>
    </i>
    <i>
      <x v="25"/>
    </i>
    <i>
      <x v="22"/>
    </i>
    <i>
      <x v="9"/>
    </i>
    <i>
      <x v="19"/>
    </i>
    <i>
      <x v="15"/>
    </i>
    <i>
      <x v="21"/>
    </i>
    <i>
      <x v="7"/>
    </i>
    <i>
      <x v="24"/>
    </i>
    <i>
      <x v="17"/>
    </i>
    <i>
      <x v="6"/>
    </i>
    <i>
      <x v="11"/>
    </i>
    <i t="grand">
      <x/>
    </i>
  </rowItems>
  <colItems count="1">
    <i/>
  </colItems>
  <pageFields count="1">
    <pageField fld="4" hier="-1"/>
  </pageFields>
  <dataFields count="1">
    <dataField name="Nombre de Nom" fld="0" subtotal="count" baseField="0" baseItem="0"/>
  </dataFields>
  <formats count="6">
    <format dxfId="45">
      <pivotArea outline="0" collapsedLevelsAreSubtotals="1" fieldPosition="0"/>
    </format>
    <format dxfId="44">
      <pivotArea dataOnly="0" labelOnly="1" outline="0" fieldPosition="0">
        <references count="1">
          <reference field="4" count="0"/>
        </references>
      </pivotArea>
    </format>
    <format dxfId="43">
      <pivotArea field="14" type="button" dataOnly="0" labelOnly="1" outline="0" axis="axisRow" fieldPosition="0"/>
    </format>
    <format dxfId="42">
      <pivotArea type="topRight" dataOnly="0" labelOnly="1" outline="0" fieldPosition="0"/>
    </format>
    <format dxfId="41">
      <pivotArea dataOnly="0" labelOnly="1" fieldPosition="0">
        <references count="1">
          <reference field="14" count="0"/>
        </references>
      </pivotArea>
    </format>
    <format dxfId="4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4"/>
  <sheetViews>
    <sheetView workbookViewId="0">
      <pane ySplit="1" topLeftCell="A176" activePane="bottomLeft" state="frozen"/>
      <selection pane="bottomLeft" activeCell="R8" sqref="R8"/>
    </sheetView>
  </sheetViews>
  <sheetFormatPr baseColWidth="10" defaultRowHeight="15" x14ac:dyDescent="0.25"/>
  <cols>
    <col min="1" max="1" width="25.85546875" style="45" bestFit="1" customWidth="1"/>
    <col min="2" max="2" width="8.85546875" style="46" hidden="1" customWidth="1"/>
    <col min="3" max="3" width="0" style="46" hidden="1" customWidth="1"/>
    <col min="4" max="4" width="0" style="45" hidden="1" customWidth="1"/>
    <col min="5" max="5" width="9.5703125" style="2" customWidth="1"/>
    <col min="6" max="6" width="6.140625" style="2" customWidth="1"/>
    <col min="7" max="7" width="13" style="2" customWidth="1"/>
    <col min="8" max="8" width="5.5703125" style="2" customWidth="1"/>
    <col min="9" max="9" width="11.42578125" style="2" customWidth="1"/>
    <col min="10" max="10" width="5.42578125" style="2" customWidth="1"/>
    <col min="11" max="11" width="11.42578125" style="2" customWidth="1"/>
    <col min="12" max="12" width="5.7109375" style="2" customWidth="1"/>
    <col min="13" max="13" width="11.7109375" style="2" customWidth="1"/>
    <col min="14" max="14" width="20.5703125" style="2" customWidth="1"/>
    <col min="15" max="15" width="19.42578125" style="2" customWidth="1"/>
    <col min="16" max="16" width="11.28515625" style="47" customWidth="1"/>
    <col min="17" max="16384" width="11.42578125" style="2"/>
  </cols>
  <sheetData>
    <row r="1" spans="1:16" ht="81" x14ac:dyDescent="0.25">
      <c r="A1" s="30" t="s">
        <v>95</v>
      </c>
      <c r="B1" s="31" t="s">
        <v>94</v>
      </c>
      <c r="C1" s="31" t="s">
        <v>92</v>
      </c>
      <c r="D1" s="30" t="s">
        <v>93</v>
      </c>
      <c r="E1" s="30" t="s">
        <v>106</v>
      </c>
      <c r="F1" s="30" t="s">
        <v>107</v>
      </c>
      <c r="G1" s="30" t="s">
        <v>789</v>
      </c>
      <c r="H1" s="30" t="s">
        <v>790</v>
      </c>
      <c r="I1" s="30" t="s">
        <v>791</v>
      </c>
      <c r="J1" s="30" t="s">
        <v>792</v>
      </c>
      <c r="K1" s="30" t="s">
        <v>108</v>
      </c>
      <c r="L1" s="30" t="s">
        <v>793</v>
      </c>
      <c r="M1" s="30" t="s">
        <v>798</v>
      </c>
      <c r="N1" s="30" t="s">
        <v>672</v>
      </c>
      <c r="O1" s="30" t="s">
        <v>794</v>
      </c>
      <c r="P1" s="32" t="s">
        <v>674</v>
      </c>
    </row>
    <row r="2" spans="1:16" ht="30" x14ac:dyDescent="0.25">
      <c r="A2" s="33" t="s">
        <v>44</v>
      </c>
      <c r="B2" s="34"/>
      <c r="C2" s="35">
        <v>2014</v>
      </c>
      <c r="D2" s="36">
        <v>2015</v>
      </c>
      <c r="E2" s="37">
        <v>2010</v>
      </c>
      <c r="F2" s="37">
        <v>146</v>
      </c>
      <c r="G2" s="1" t="s">
        <v>109</v>
      </c>
      <c r="H2" s="1" t="s">
        <v>110</v>
      </c>
      <c r="I2" s="1" t="s">
        <v>111</v>
      </c>
      <c r="J2" s="1" t="s">
        <v>112</v>
      </c>
      <c r="K2" s="1" t="s">
        <v>113</v>
      </c>
      <c r="L2" s="1" t="s">
        <v>112</v>
      </c>
      <c r="M2" s="37" t="s">
        <v>632</v>
      </c>
      <c r="N2" s="37" t="s">
        <v>665</v>
      </c>
      <c r="O2" s="37">
        <v>2</v>
      </c>
      <c r="P2" s="38">
        <f>2/27</f>
        <v>7.407407407407407E-2</v>
      </c>
    </row>
    <row r="3" spans="1:16" ht="30" x14ac:dyDescent="0.25">
      <c r="A3" s="33" t="s">
        <v>45</v>
      </c>
      <c r="B3" s="34"/>
      <c r="C3" s="35">
        <v>2014</v>
      </c>
      <c r="D3" s="36">
        <v>2015</v>
      </c>
      <c r="E3" s="37">
        <v>2010</v>
      </c>
      <c r="F3" s="37">
        <v>145</v>
      </c>
      <c r="G3" s="1" t="s">
        <v>15</v>
      </c>
      <c r="H3" s="1" t="s">
        <v>112</v>
      </c>
      <c r="I3" s="1" t="s">
        <v>114</v>
      </c>
      <c r="J3" s="1" t="s">
        <v>112</v>
      </c>
      <c r="K3" s="1" t="s">
        <v>115</v>
      </c>
      <c r="L3" s="1" t="s">
        <v>116</v>
      </c>
      <c r="M3" s="37" t="s">
        <v>632</v>
      </c>
      <c r="N3" s="37" t="s">
        <v>666</v>
      </c>
      <c r="O3" s="37">
        <v>1</v>
      </c>
      <c r="P3" s="38">
        <f>1/54</f>
        <v>1.8518518518518517E-2</v>
      </c>
    </row>
    <row r="4" spans="1:16" ht="30" x14ac:dyDescent="0.25">
      <c r="A4" s="36" t="s">
        <v>0</v>
      </c>
      <c r="B4" s="35">
        <v>2013</v>
      </c>
      <c r="C4" s="35">
        <v>2014</v>
      </c>
      <c r="D4" s="36">
        <v>2015</v>
      </c>
      <c r="E4" s="37">
        <v>2010</v>
      </c>
      <c r="F4" s="37">
        <v>148</v>
      </c>
      <c r="G4" s="1" t="s">
        <v>117</v>
      </c>
      <c r="H4" s="1" t="s">
        <v>112</v>
      </c>
      <c r="I4" s="1" t="s">
        <v>118</v>
      </c>
      <c r="J4" s="1" t="s">
        <v>112</v>
      </c>
      <c r="K4" s="1" t="s">
        <v>119</v>
      </c>
      <c r="L4" s="37" t="s">
        <v>112</v>
      </c>
      <c r="M4" s="37" t="s">
        <v>632</v>
      </c>
      <c r="N4" s="37" t="s">
        <v>667</v>
      </c>
      <c r="O4" s="37">
        <v>0</v>
      </c>
      <c r="P4" s="38">
        <f>0/28</f>
        <v>0</v>
      </c>
    </row>
    <row r="5" spans="1:16" ht="30" x14ac:dyDescent="0.25">
      <c r="A5" s="36" t="s">
        <v>46</v>
      </c>
      <c r="B5" s="34"/>
      <c r="C5" s="35">
        <v>2014</v>
      </c>
      <c r="D5" s="36">
        <v>2015</v>
      </c>
      <c r="E5" s="37">
        <v>2010</v>
      </c>
      <c r="F5" s="37">
        <v>140</v>
      </c>
      <c r="G5" s="29" t="s">
        <v>120</v>
      </c>
      <c r="H5" s="1" t="s">
        <v>112</v>
      </c>
      <c r="I5" s="1" t="s">
        <v>121</v>
      </c>
      <c r="J5" s="1" t="s">
        <v>112</v>
      </c>
      <c r="K5" s="29" t="s">
        <v>122</v>
      </c>
      <c r="L5" s="1" t="s">
        <v>123</v>
      </c>
      <c r="M5" s="37" t="s">
        <v>801</v>
      </c>
      <c r="N5" s="37" t="s">
        <v>668</v>
      </c>
      <c r="O5" s="37">
        <v>0</v>
      </c>
      <c r="P5" s="38" t="s">
        <v>795</v>
      </c>
    </row>
    <row r="6" spans="1:16" ht="30" x14ac:dyDescent="0.25">
      <c r="A6" s="36" t="s">
        <v>1</v>
      </c>
      <c r="B6" s="35">
        <v>2013</v>
      </c>
      <c r="C6" s="35">
        <v>2014</v>
      </c>
      <c r="D6" s="39"/>
      <c r="E6" s="37">
        <v>2010</v>
      </c>
      <c r="F6" s="37">
        <v>145</v>
      </c>
      <c r="G6" s="29" t="s">
        <v>124</v>
      </c>
      <c r="H6" s="1" t="s">
        <v>116</v>
      </c>
      <c r="I6" s="1" t="s">
        <v>125</v>
      </c>
      <c r="J6" s="1" t="s">
        <v>112</v>
      </c>
      <c r="K6" s="29" t="s">
        <v>122</v>
      </c>
      <c r="L6" s="1" t="s">
        <v>123</v>
      </c>
      <c r="M6" s="37" t="s">
        <v>635</v>
      </c>
      <c r="N6" s="37" t="s">
        <v>669</v>
      </c>
      <c r="O6" s="37">
        <v>1</v>
      </c>
      <c r="P6" s="38">
        <f>1/9</f>
        <v>0.1111111111111111</v>
      </c>
    </row>
    <row r="7" spans="1:16" ht="24" x14ac:dyDescent="0.25">
      <c r="A7" s="36" t="s">
        <v>47</v>
      </c>
      <c r="B7" s="34"/>
      <c r="C7" s="35">
        <v>2014</v>
      </c>
      <c r="D7" s="36">
        <v>2015</v>
      </c>
      <c r="E7" s="37">
        <v>2010</v>
      </c>
      <c r="F7" s="37">
        <v>148</v>
      </c>
      <c r="G7" s="29" t="s">
        <v>126</v>
      </c>
      <c r="H7" s="1" t="s">
        <v>116</v>
      </c>
      <c r="I7" s="1" t="s">
        <v>121</v>
      </c>
      <c r="J7" s="1" t="s">
        <v>112</v>
      </c>
      <c r="K7" s="29" t="s">
        <v>122</v>
      </c>
      <c r="L7" s="1" t="s">
        <v>123</v>
      </c>
      <c r="M7" s="37" t="s">
        <v>802</v>
      </c>
      <c r="N7" s="37">
        <v>0</v>
      </c>
      <c r="O7" s="37" t="s">
        <v>795</v>
      </c>
      <c r="P7" s="38" t="s">
        <v>795</v>
      </c>
    </row>
    <row r="8" spans="1:16" ht="30" x14ac:dyDescent="0.25">
      <c r="A8" s="36" t="s">
        <v>100</v>
      </c>
      <c r="B8" s="34"/>
      <c r="C8" s="34"/>
      <c r="D8" s="36">
        <v>2015</v>
      </c>
      <c r="E8" s="37">
        <v>2010</v>
      </c>
      <c r="F8" s="37">
        <v>148</v>
      </c>
      <c r="G8" s="29" t="s">
        <v>127</v>
      </c>
      <c r="H8" s="1" t="s">
        <v>112</v>
      </c>
      <c r="I8" s="1" t="s">
        <v>128</v>
      </c>
      <c r="J8" s="1" t="s">
        <v>112</v>
      </c>
      <c r="K8" s="1" t="s">
        <v>129</v>
      </c>
      <c r="L8" s="1" t="s">
        <v>110</v>
      </c>
      <c r="M8" s="37" t="s">
        <v>632</v>
      </c>
      <c r="N8" s="37" t="s">
        <v>670</v>
      </c>
      <c r="O8" s="37">
        <v>0</v>
      </c>
      <c r="P8" s="38" t="s">
        <v>795</v>
      </c>
    </row>
    <row r="9" spans="1:16" ht="30" x14ac:dyDescent="0.25">
      <c r="A9" s="36" t="s">
        <v>2</v>
      </c>
      <c r="B9" s="35">
        <v>2013</v>
      </c>
      <c r="C9" s="35">
        <v>2014</v>
      </c>
      <c r="D9" s="36">
        <v>2015</v>
      </c>
      <c r="E9" s="37">
        <v>2010</v>
      </c>
      <c r="F9" s="37">
        <v>145</v>
      </c>
      <c r="G9" s="29" t="s">
        <v>124</v>
      </c>
      <c r="H9" s="1" t="s">
        <v>116</v>
      </c>
      <c r="I9" s="1" t="s">
        <v>130</v>
      </c>
      <c r="J9" s="1" t="s">
        <v>112</v>
      </c>
      <c r="K9" s="1" t="s">
        <v>131</v>
      </c>
      <c r="L9" s="1" t="s">
        <v>132</v>
      </c>
      <c r="M9" s="37" t="s">
        <v>632</v>
      </c>
      <c r="N9" s="37" t="s">
        <v>671</v>
      </c>
      <c r="O9" s="37">
        <v>0</v>
      </c>
      <c r="P9" s="38">
        <f>0/17</f>
        <v>0</v>
      </c>
    </row>
    <row r="10" spans="1:16" ht="30" x14ac:dyDescent="0.25">
      <c r="A10" s="33" t="s">
        <v>48</v>
      </c>
      <c r="B10" s="34"/>
      <c r="C10" s="35">
        <v>2014</v>
      </c>
      <c r="D10" s="36">
        <v>2015</v>
      </c>
      <c r="E10" s="37">
        <v>2010</v>
      </c>
      <c r="F10" s="37">
        <v>147</v>
      </c>
      <c r="G10" s="1" t="s">
        <v>133</v>
      </c>
      <c r="H10" s="1" t="s">
        <v>112</v>
      </c>
      <c r="I10" s="1" t="s">
        <v>134</v>
      </c>
      <c r="J10" s="1" t="s">
        <v>112</v>
      </c>
      <c r="K10" s="1" t="s">
        <v>135</v>
      </c>
      <c r="L10" s="1" t="s">
        <v>112</v>
      </c>
      <c r="M10" s="37" t="s">
        <v>632</v>
      </c>
      <c r="N10" s="37" t="s">
        <v>673</v>
      </c>
      <c r="O10" s="37">
        <v>2</v>
      </c>
      <c r="P10" s="38">
        <f>2/19</f>
        <v>0.10526315789473684</v>
      </c>
    </row>
    <row r="11" spans="1:16" ht="30" x14ac:dyDescent="0.25">
      <c r="A11" s="33" t="s">
        <v>49</v>
      </c>
      <c r="B11" s="34"/>
      <c r="C11" s="35">
        <v>2014</v>
      </c>
      <c r="D11" s="39"/>
      <c r="E11" s="37">
        <v>2010</v>
      </c>
      <c r="F11" s="37">
        <v>148</v>
      </c>
      <c r="G11" s="29" t="s">
        <v>136</v>
      </c>
      <c r="H11" s="1" t="s">
        <v>137</v>
      </c>
      <c r="I11" s="1" t="s">
        <v>138</v>
      </c>
      <c r="J11" s="1" t="s">
        <v>116</v>
      </c>
      <c r="K11" s="1" t="s">
        <v>139</v>
      </c>
      <c r="L11" s="1" t="s">
        <v>116</v>
      </c>
      <c r="M11" s="37" t="s">
        <v>632</v>
      </c>
      <c r="N11" s="37" t="s">
        <v>675</v>
      </c>
      <c r="O11" s="37">
        <v>2</v>
      </c>
      <c r="P11" s="38">
        <f>2/12</f>
        <v>0.16666666666666666</v>
      </c>
    </row>
    <row r="12" spans="1:16" ht="30" x14ac:dyDescent="0.25">
      <c r="A12" s="36" t="s">
        <v>72</v>
      </c>
      <c r="B12" s="35">
        <v>2014</v>
      </c>
      <c r="C12" s="35">
        <v>2015</v>
      </c>
      <c r="D12" s="36">
        <v>2016</v>
      </c>
      <c r="E12" s="37">
        <v>2011</v>
      </c>
      <c r="F12" s="37">
        <v>143</v>
      </c>
      <c r="G12" s="1" t="s">
        <v>25</v>
      </c>
      <c r="H12" s="1" t="s">
        <v>112</v>
      </c>
      <c r="I12" s="1" t="s">
        <v>140</v>
      </c>
      <c r="J12" s="1" t="s">
        <v>112</v>
      </c>
      <c r="K12" s="1" t="s">
        <v>141</v>
      </c>
      <c r="L12" s="1" t="s">
        <v>142</v>
      </c>
      <c r="M12" s="37" t="s">
        <v>632</v>
      </c>
      <c r="N12" s="37" t="s">
        <v>676</v>
      </c>
      <c r="O12" s="37">
        <v>1</v>
      </c>
      <c r="P12" s="38">
        <f>1/21</f>
        <v>4.7619047619047616E-2</v>
      </c>
    </row>
    <row r="13" spans="1:16" ht="30" x14ac:dyDescent="0.25">
      <c r="A13" s="36" t="s">
        <v>73</v>
      </c>
      <c r="B13" s="34"/>
      <c r="C13" s="35">
        <v>2015</v>
      </c>
      <c r="D13" s="36">
        <v>2016</v>
      </c>
      <c r="E13" s="37">
        <v>2011</v>
      </c>
      <c r="F13" s="37">
        <v>149</v>
      </c>
      <c r="G13" s="29" t="s">
        <v>136</v>
      </c>
      <c r="H13" s="1" t="s">
        <v>137</v>
      </c>
      <c r="I13" s="1" t="s">
        <v>143</v>
      </c>
      <c r="J13" s="1" t="s">
        <v>116</v>
      </c>
      <c r="K13" s="1" t="s">
        <v>139</v>
      </c>
      <c r="L13" s="1" t="s">
        <v>116</v>
      </c>
      <c r="M13" s="37" t="s">
        <v>633</v>
      </c>
      <c r="N13" s="37" t="s">
        <v>677</v>
      </c>
      <c r="O13" s="37">
        <v>0</v>
      </c>
      <c r="P13" s="38" t="s">
        <v>795</v>
      </c>
    </row>
    <row r="14" spans="1:16" ht="36" x14ac:dyDescent="0.25">
      <c r="A14" s="36" t="s">
        <v>74</v>
      </c>
      <c r="B14" s="34"/>
      <c r="C14" s="34"/>
      <c r="D14" s="36">
        <v>2016</v>
      </c>
      <c r="E14" s="37">
        <v>2011</v>
      </c>
      <c r="F14" s="37">
        <v>149</v>
      </c>
      <c r="G14" s="1" t="s">
        <v>16</v>
      </c>
      <c r="H14" s="1" t="s">
        <v>112</v>
      </c>
      <c r="I14" s="1" t="s">
        <v>318</v>
      </c>
      <c r="J14" s="1" t="s">
        <v>158</v>
      </c>
      <c r="K14" s="29" t="s">
        <v>319</v>
      </c>
      <c r="L14" s="1" t="s">
        <v>158</v>
      </c>
      <c r="M14" s="37" t="s">
        <v>802</v>
      </c>
      <c r="N14" s="37" t="s">
        <v>678</v>
      </c>
      <c r="O14" s="37">
        <v>0</v>
      </c>
      <c r="P14" s="38" t="s">
        <v>795</v>
      </c>
    </row>
    <row r="15" spans="1:16" ht="30" x14ac:dyDescent="0.25">
      <c r="A15" s="36" t="s">
        <v>75</v>
      </c>
      <c r="B15" s="34"/>
      <c r="C15" s="35">
        <v>2015</v>
      </c>
      <c r="D15" s="36">
        <v>2016</v>
      </c>
      <c r="E15" s="37">
        <v>2011</v>
      </c>
      <c r="F15" s="37">
        <v>146</v>
      </c>
      <c r="G15" s="29" t="s">
        <v>144</v>
      </c>
      <c r="H15" s="1" t="s">
        <v>145</v>
      </c>
      <c r="I15" s="1" t="s">
        <v>146</v>
      </c>
      <c r="J15" s="1" t="s">
        <v>147</v>
      </c>
      <c r="K15" s="1" t="s">
        <v>148</v>
      </c>
      <c r="L15" s="1" t="s">
        <v>147</v>
      </c>
      <c r="M15" s="37" t="s">
        <v>632</v>
      </c>
      <c r="N15" s="37" t="s">
        <v>679</v>
      </c>
      <c r="O15" s="37">
        <v>0</v>
      </c>
      <c r="P15" s="38" t="s">
        <v>795</v>
      </c>
    </row>
    <row r="16" spans="1:16" ht="30" x14ac:dyDescent="0.25">
      <c r="A16" s="36" t="s">
        <v>76</v>
      </c>
      <c r="B16" s="35">
        <v>2014</v>
      </c>
      <c r="C16" s="35">
        <v>2015</v>
      </c>
      <c r="D16" s="36">
        <v>2016</v>
      </c>
      <c r="E16" s="37">
        <v>2011</v>
      </c>
      <c r="F16" s="37">
        <v>146</v>
      </c>
      <c r="G16" s="1" t="s">
        <v>25</v>
      </c>
      <c r="H16" s="1" t="s">
        <v>112</v>
      </c>
      <c r="I16" s="1" t="s">
        <v>149</v>
      </c>
      <c r="J16" s="1" t="s">
        <v>112</v>
      </c>
      <c r="K16" s="1" t="s">
        <v>150</v>
      </c>
      <c r="L16" s="1" t="s">
        <v>151</v>
      </c>
      <c r="M16" s="37" t="s">
        <v>632</v>
      </c>
      <c r="N16" s="37" t="s">
        <v>680</v>
      </c>
      <c r="O16" s="37">
        <v>5</v>
      </c>
      <c r="P16" s="38">
        <f>5/34</f>
        <v>0.14705882352941177</v>
      </c>
    </row>
    <row r="17" spans="1:16" ht="30" x14ac:dyDescent="0.25">
      <c r="A17" s="36" t="s">
        <v>77</v>
      </c>
      <c r="B17" s="35">
        <v>2014</v>
      </c>
      <c r="C17" s="34"/>
      <c r="D17" s="36">
        <v>2016</v>
      </c>
      <c r="E17" s="37">
        <v>2011</v>
      </c>
      <c r="F17" s="37">
        <v>149</v>
      </c>
      <c r="G17" s="1" t="s">
        <v>152</v>
      </c>
      <c r="H17" s="1" t="s">
        <v>153</v>
      </c>
      <c r="I17" s="1" t="s">
        <v>154</v>
      </c>
      <c r="J17" s="1" t="s">
        <v>155</v>
      </c>
      <c r="K17" s="1" t="s">
        <v>156</v>
      </c>
      <c r="L17" s="1" t="s">
        <v>155</v>
      </c>
      <c r="M17" s="37" t="s">
        <v>799</v>
      </c>
      <c r="N17" s="37" t="s">
        <v>681</v>
      </c>
      <c r="O17" s="37">
        <v>6</v>
      </c>
      <c r="P17" s="38">
        <f>6/41</f>
        <v>0.14634146341463414</v>
      </c>
    </row>
    <row r="18" spans="1:16" ht="24" x14ac:dyDescent="0.25">
      <c r="A18" s="36" t="s">
        <v>96</v>
      </c>
      <c r="B18" s="34"/>
      <c r="C18" s="35">
        <v>2015</v>
      </c>
      <c r="D18" s="39"/>
      <c r="E18" s="37">
        <v>2011</v>
      </c>
      <c r="F18" s="37">
        <v>147</v>
      </c>
      <c r="G18" s="29" t="s">
        <v>157</v>
      </c>
      <c r="H18" s="1" t="s">
        <v>158</v>
      </c>
      <c r="I18" s="1" t="s">
        <v>121</v>
      </c>
      <c r="J18" s="1" t="s">
        <v>112</v>
      </c>
      <c r="K18" s="29" t="s">
        <v>122</v>
      </c>
      <c r="L18" s="1" t="s">
        <v>123</v>
      </c>
      <c r="M18" s="37" t="s">
        <v>802</v>
      </c>
      <c r="N18" s="37">
        <v>0</v>
      </c>
      <c r="O18" s="37">
        <v>0</v>
      </c>
      <c r="P18" s="38" t="s">
        <v>795</v>
      </c>
    </row>
    <row r="19" spans="1:16" ht="30" x14ac:dyDescent="0.25">
      <c r="A19" s="36" t="s">
        <v>97</v>
      </c>
      <c r="B19" s="35">
        <v>2014</v>
      </c>
      <c r="C19" s="35">
        <v>2015</v>
      </c>
      <c r="D19" s="39"/>
      <c r="E19" s="37">
        <v>2011</v>
      </c>
      <c r="F19" s="37">
        <v>138</v>
      </c>
      <c r="G19" s="29" t="s">
        <v>159</v>
      </c>
      <c r="H19" s="1" t="s">
        <v>158</v>
      </c>
      <c r="I19" s="1" t="s">
        <v>160</v>
      </c>
      <c r="J19" s="1" t="s">
        <v>112</v>
      </c>
      <c r="K19" s="29" t="s">
        <v>161</v>
      </c>
      <c r="L19" s="1" t="s">
        <v>123</v>
      </c>
      <c r="M19" s="37" t="s">
        <v>632</v>
      </c>
      <c r="N19" s="37" t="s">
        <v>683</v>
      </c>
      <c r="O19" s="37">
        <v>0</v>
      </c>
      <c r="P19" s="38">
        <f>0/5</f>
        <v>0</v>
      </c>
    </row>
    <row r="20" spans="1:16" ht="24" x14ac:dyDescent="0.25">
      <c r="A20" s="36" t="s">
        <v>78</v>
      </c>
      <c r="B20" s="34"/>
      <c r="C20" s="35">
        <v>2015</v>
      </c>
      <c r="D20" s="36">
        <v>2016</v>
      </c>
      <c r="E20" s="37">
        <v>2011</v>
      </c>
      <c r="F20" s="37">
        <v>148</v>
      </c>
      <c r="G20" s="1" t="s">
        <v>162</v>
      </c>
      <c r="H20" s="1" t="s">
        <v>158</v>
      </c>
      <c r="I20" s="1" t="s">
        <v>163</v>
      </c>
      <c r="J20" s="1" t="s">
        <v>112</v>
      </c>
      <c r="K20" s="1" t="s">
        <v>164</v>
      </c>
      <c r="L20" s="1" t="s">
        <v>112</v>
      </c>
      <c r="M20" s="37" t="s">
        <v>633</v>
      </c>
      <c r="N20" s="37">
        <v>0</v>
      </c>
      <c r="O20" s="37">
        <v>0</v>
      </c>
      <c r="P20" s="38" t="s">
        <v>795</v>
      </c>
    </row>
    <row r="21" spans="1:16" ht="36" x14ac:dyDescent="0.25">
      <c r="A21" s="36" t="s">
        <v>79</v>
      </c>
      <c r="B21" s="34"/>
      <c r="C21" s="35">
        <v>2015</v>
      </c>
      <c r="D21" s="36">
        <v>2016</v>
      </c>
      <c r="E21" s="37">
        <v>2011</v>
      </c>
      <c r="F21" s="37">
        <v>148</v>
      </c>
      <c r="G21" s="29" t="s">
        <v>165</v>
      </c>
      <c r="H21" s="1" t="s">
        <v>147</v>
      </c>
      <c r="I21" s="1" t="s">
        <v>140</v>
      </c>
      <c r="J21" s="1" t="s">
        <v>112</v>
      </c>
      <c r="K21" s="1" t="s">
        <v>166</v>
      </c>
      <c r="L21" s="1" t="s">
        <v>147</v>
      </c>
      <c r="M21" s="37" t="s">
        <v>800</v>
      </c>
      <c r="N21" s="37" t="s">
        <v>684</v>
      </c>
      <c r="O21" s="37">
        <v>1</v>
      </c>
      <c r="P21" s="38">
        <f>1/4</f>
        <v>0.25</v>
      </c>
    </row>
    <row r="22" spans="1:16" ht="30" x14ac:dyDescent="0.25">
      <c r="A22" s="36" t="s">
        <v>80</v>
      </c>
      <c r="B22" s="35">
        <v>2014</v>
      </c>
      <c r="C22" s="34"/>
      <c r="D22" s="36">
        <v>2016</v>
      </c>
      <c r="E22" s="37">
        <v>2011</v>
      </c>
      <c r="F22" s="37">
        <v>136</v>
      </c>
      <c r="G22" s="1" t="s">
        <v>167</v>
      </c>
      <c r="H22" s="1" t="s">
        <v>155</v>
      </c>
      <c r="I22" s="1" t="s">
        <v>168</v>
      </c>
      <c r="J22" s="1" t="s">
        <v>112</v>
      </c>
      <c r="K22" s="1" t="s">
        <v>169</v>
      </c>
      <c r="L22" s="1" t="s">
        <v>132</v>
      </c>
      <c r="M22" s="37" t="s">
        <v>632</v>
      </c>
      <c r="N22" s="37" t="s">
        <v>685</v>
      </c>
      <c r="O22" s="37">
        <v>0</v>
      </c>
      <c r="P22" s="38">
        <f>0/6</f>
        <v>0</v>
      </c>
    </row>
    <row r="23" spans="1:16" ht="30" x14ac:dyDescent="0.25">
      <c r="A23" s="36" t="s">
        <v>81</v>
      </c>
      <c r="B23" s="35">
        <v>2014</v>
      </c>
      <c r="C23" s="35">
        <v>2015</v>
      </c>
      <c r="D23" s="36">
        <v>2016</v>
      </c>
      <c r="E23" s="37">
        <v>2011</v>
      </c>
      <c r="F23" s="37">
        <v>146</v>
      </c>
      <c r="G23" s="29" t="s">
        <v>136</v>
      </c>
      <c r="H23" s="1" t="s">
        <v>137</v>
      </c>
      <c r="I23" s="1" t="s">
        <v>170</v>
      </c>
      <c r="J23" s="1" t="s">
        <v>112</v>
      </c>
      <c r="K23" s="29" t="s">
        <v>122</v>
      </c>
      <c r="L23" s="1" t="s">
        <v>123</v>
      </c>
      <c r="M23" s="37" t="s">
        <v>632</v>
      </c>
      <c r="N23" s="37" t="s">
        <v>686</v>
      </c>
      <c r="O23" s="37">
        <v>3</v>
      </c>
      <c r="P23" s="38">
        <f>3/3</f>
        <v>1</v>
      </c>
    </row>
    <row r="24" spans="1:16" ht="30" x14ac:dyDescent="0.25">
      <c r="A24" s="36" t="s">
        <v>82</v>
      </c>
      <c r="B24" s="34"/>
      <c r="C24" s="35">
        <v>2015</v>
      </c>
      <c r="D24" s="36">
        <v>2016</v>
      </c>
      <c r="E24" s="37">
        <v>2011</v>
      </c>
      <c r="F24" s="37">
        <v>147</v>
      </c>
      <c r="G24" s="1" t="s">
        <v>171</v>
      </c>
      <c r="H24" s="1" t="s">
        <v>112</v>
      </c>
      <c r="I24" s="1" t="s">
        <v>172</v>
      </c>
      <c r="J24" s="1" t="s">
        <v>173</v>
      </c>
      <c r="K24" s="1" t="s">
        <v>174</v>
      </c>
      <c r="L24" s="1" t="s">
        <v>173</v>
      </c>
      <c r="M24" s="37" t="s">
        <v>632</v>
      </c>
      <c r="N24" s="37" t="s">
        <v>687</v>
      </c>
      <c r="O24" s="37">
        <v>1</v>
      </c>
      <c r="P24" s="38">
        <f>1/19</f>
        <v>5.2631578947368418E-2</v>
      </c>
    </row>
    <row r="25" spans="1:16" ht="30" x14ac:dyDescent="0.25">
      <c r="A25" s="36" t="s">
        <v>83</v>
      </c>
      <c r="B25" s="34"/>
      <c r="C25" s="35">
        <v>2015</v>
      </c>
      <c r="D25" s="36">
        <v>2016</v>
      </c>
      <c r="E25" s="37">
        <v>2011</v>
      </c>
      <c r="F25" s="37">
        <v>149</v>
      </c>
      <c r="G25" s="1" t="s">
        <v>175</v>
      </c>
      <c r="H25" s="1" t="s">
        <v>112</v>
      </c>
      <c r="I25" s="1" t="s">
        <v>176</v>
      </c>
      <c r="J25" s="1" t="s">
        <v>112</v>
      </c>
      <c r="K25" s="1" t="s">
        <v>177</v>
      </c>
      <c r="L25" s="1" t="s">
        <v>110</v>
      </c>
      <c r="M25" s="37" t="s">
        <v>633</v>
      </c>
      <c r="N25" s="37" t="s">
        <v>688</v>
      </c>
      <c r="O25" s="37">
        <v>0</v>
      </c>
      <c r="P25" s="38">
        <f>0/16</f>
        <v>0</v>
      </c>
    </row>
    <row r="26" spans="1:16" ht="30" x14ac:dyDescent="0.25">
      <c r="A26" s="36" t="s">
        <v>98</v>
      </c>
      <c r="B26" s="35">
        <v>2014</v>
      </c>
      <c r="C26" s="35">
        <v>2015</v>
      </c>
      <c r="D26" s="39"/>
      <c r="E26" s="37">
        <v>2011</v>
      </c>
      <c r="F26" s="37">
        <v>148</v>
      </c>
      <c r="G26" s="29" t="s">
        <v>178</v>
      </c>
      <c r="H26" s="1" t="s">
        <v>179</v>
      </c>
      <c r="I26" s="1" t="s">
        <v>180</v>
      </c>
      <c r="J26" s="1" t="s">
        <v>158</v>
      </c>
      <c r="K26" s="1" t="s">
        <v>181</v>
      </c>
      <c r="L26" s="1" t="s">
        <v>158</v>
      </c>
      <c r="M26" s="37" t="s">
        <v>800</v>
      </c>
      <c r="N26" s="37" t="s">
        <v>689</v>
      </c>
      <c r="O26" s="37">
        <v>9</v>
      </c>
      <c r="P26" s="38">
        <f>9/46</f>
        <v>0.19565217391304349</v>
      </c>
    </row>
    <row r="27" spans="1:16" ht="30" x14ac:dyDescent="0.25">
      <c r="A27" s="36" t="s">
        <v>99</v>
      </c>
      <c r="B27" s="34"/>
      <c r="C27" s="35">
        <v>2015</v>
      </c>
      <c r="D27" s="39"/>
      <c r="E27" s="37">
        <v>2011</v>
      </c>
      <c r="F27" s="37">
        <v>146</v>
      </c>
      <c r="G27" s="1" t="s">
        <v>15</v>
      </c>
      <c r="H27" s="1" t="s">
        <v>112</v>
      </c>
      <c r="I27" s="1" t="s">
        <v>182</v>
      </c>
      <c r="J27" s="1" t="s">
        <v>112</v>
      </c>
      <c r="K27" s="29" t="s">
        <v>124</v>
      </c>
      <c r="L27" s="1" t="s">
        <v>116</v>
      </c>
      <c r="M27" s="37" t="s">
        <v>633</v>
      </c>
      <c r="N27" s="37" t="s">
        <v>690</v>
      </c>
      <c r="O27" s="37">
        <v>2</v>
      </c>
      <c r="P27" s="38">
        <f>2/38</f>
        <v>5.2631578947368418E-2</v>
      </c>
    </row>
    <row r="28" spans="1:16" ht="30" x14ac:dyDescent="0.25">
      <c r="A28" s="36" t="s">
        <v>84</v>
      </c>
      <c r="B28" s="34"/>
      <c r="C28" s="35">
        <v>2015</v>
      </c>
      <c r="D28" s="36">
        <v>2016</v>
      </c>
      <c r="E28" s="37">
        <v>2011</v>
      </c>
      <c r="F28" s="37">
        <v>149</v>
      </c>
      <c r="G28" s="29" t="s">
        <v>183</v>
      </c>
      <c r="H28" s="1" t="s">
        <v>137</v>
      </c>
      <c r="I28" s="1" t="s">
        <v>184</v>
      </c>
      <c r="J28" s="1" t="s">
        <v>112</v>
      </c>
      <c r="K28" s="1" t="s">
        <v>185</v>
      </c>
      <c r="L28" s="1" t="s">
        <v>112</v>
      </c>
      <c r="M28" s="37" t="s">
        <v>639</v>
      </c>
      <c r="N28" s="37" t="s">
        <v>691</v>
      </c>
      <c r="O28" s="37">
        <v>1</v>
      </c>
      <c r="P28" s="38">
        <f>1/12</f>
        <v>8.3333333333333329E-2</v>
      </c>
    </row>
    <row r="29" spans="1:16" ht="30" x14ac:dyDescent="0.25">
      <c r="A29" s="36" t="s">
        <v>60</v>
      </c>
      <c r="B29" s="34"/>
      <c r="C29" s="35">
        <v>2016</v>
      </c>
      <c r="D29" s="39"/>
      <c r="E29" s="37">
        <v>2012</v>
      </c>
      <c r="F29" s="37">
        <v>149</v>
      </c>
      <c r="G29" s="1" t="s">
        <v>186</v>
      </c>
      <c r="H29" s="1" t="s">
        <v>187</v>
      </c>
      <c r="I29" s="1" t="s">
        <v>188</v>
      </c>
      <c r="J29" s="1" t="s">
        <v>189</v>
      </c>
      <c r="K29" s="29" t="s">
        <v>144</v>
      </c>
      <c r="L29" s="1" t="s">
        <v>145</v>
      </c>
      <c r="M29" s="37" t="s">
        <v>802</v>
      </c>
      <c r="N29" s="37" t="s">
        <v>692</v>
      </c>
      <c r="O29" s="37">
        <v>0</v>
      </c>
      <c r="P29" s="38" t="s">
        <v>795</v>
      </c>
    </row>
    <row r="30" spans="1:16" ht="30" x14ac:dyDescent="0.25">
      <c r="A30" s="36" t="s">
        <v>61</v>
      </c>
      <c r="B30" s="35">
        <v>2015</v>
      </c>
      <c r="C30" s="35">
        <v>2016</v>
      </c>
      <c r="D30" s="36">
        <v>2017</v>
      </c>
      <c r="E30" s="37">
        <v>2012</v>
      </c>
      <c r="F30" s="37">
        <v>146</v>
      </c>
      <c r="G30" s="1" t="s">
        <v>25</v>
      </c>
      <c r="H30" s="1" t="s">
        <v>112</v>
      </c>
      <c r="I30" s="1" t="s">
        <v>190</v>
      </c>
      <c r="J30" s="1" t="s">
        <v>112</v>
      </c>
      <c r="K30" s="1" t="s">
        <v>191</v>
      </c>
      <c r="L30" s="1" t="s">
        <v>158</v>
      </c>
      <c r="M30" s="37" t="s">
        <v>632</v>
      </c>
      <c r="N30" s="37" t="s">
        <v>693</v>
      </c>
      <c r="O30" s="37" t="s">
        <v>796</v>
      </c>
      <c r="P30" s="38">
        <f>2/24</f>
        <v>8.3333333333333329E-2</v>
      </c>
    </row>
    <row r="31" spans="1:16" ht="30" x14ac:dyDescent="0.25">
      <c r="A31" s="36" t="s">
        <v>62</v>
      </c>
      <c r="B31" s="35">
        <v>2015</v>
      </c>
      <c r="C31" s="35">
        <v>2016</v>
      </c>
      <c r="D31" s="39"/>
      <c r="E31" s="37">
        <v>2012</v>
      </c>
      <c r="F31" s="37">
        <v>145</v>
      </c>
      <c r="G31" s="1" t="s">
        <v>192</v>
      </c>
      <c r="H31" s="1" t="s">
        <v>147</v>
      </c>
      <c r="I31" s="1" t="s">
        <v>193</v>
      </c>
      <c r="J31" s="1" t="s">
        <v>173</v>
      </c>
      <c r="K31" s="1" t="s">
        <v>194</v>
      </c>
      <c r="L31" s="1" t="s">
        <v>173</v>
      </c>
      <c r="M31" s="37" t="s">
        <v>802</v>
      </c>
      <c r="N31" s="37" t="s">
        <v>671</v>
      </c>
      <c r="O31" s="37">
        <v>0</v>
      </c>
      <c r="P31" s="38">
        <f>0/17</f>
        <v>0</v>
      </c>
    </row>
    <row r="32" spans="1:16" ht="30" x14ac:dyDescent="0.25">
      <c r="A32" s="36" t="s">
        <v>63</v>
      </c>
      <c r="B32" s="35">
        <v>2015</v>
      </c>
      <c r="C32" s="35">
        <v>2016</v>
      </c>
      <c r="D32" s="36">
        <v>2017</v>
      </c>
      <c r="E32" s="37">
        <v>2012</v>
      </c>
      <c r="F32" s="37">
        <v>144</v>
      </c>
      <c r="G32" s="29" t="s">
        <v>165</v>
      </c>
      <c r="H32" s="1" t="s">
        <v>147</v>
      </c>
      <c r="I32" s="1" t="s">
        <v>195</v>
      </c>
      <c r="J32" s="1" t="s">
        <v>173</v>
      </c>
      <c r="K32" s="1" t="s">
        <v>196</v>
      </c>
      <c r="L32" s="1" t="s">
        <v>173</v>
      </c>
      <c r="M32" s="37" t="s">
        <v>803</v>
      </c>
      <c r="N32" s="37" t="s">
        <v>694</v>
      </c>
      <c r="O32" s="37">
        <v>7</v>
      </c>
      <c r="P32" s="38">
        <f>7/34</f>
        <v>0.20588235294117646</v>
      </c>
    </row>
    <row r="33" spans="1:16" ht="30" x14ac:dyDescent="0.25">
      <c r="A33" s="36" t="s">
        <v>64</v>
      </c>
      <c r="B33" s="35">
        <v>2015</v>
      </c>
      <c r="C33" s="35">
        <v>2016</v>
      </c>
      <c r="D33" s="39"/>
      <c r="E33" s="37">
        <v>2012</v>
      </c>
      <c r="F33" s="37">
        <v>146</v>
      </c>
      <c r="G33" s="1" t="s">
        <v>197</v>
      </c>
      <c r="H33" s="1" t="s">
        <v>158</v>
      </c>
      <c r="I33" s="1" t="s">
        <v>198</v>
      </c>
      <c r="J33" s="1" t="s">
        <v>112</v>
      </c>
      <c r="K33" s="29" t="s">
        <v>124</v>
      </c>
      <c r="L33" s="1" t="s">
        <v>116</v>
      </c>
      <c r="M33" s="37" t="s">
        <v>802</v>
      </c>
      <c r="N33" s="37" t="s">
        <v>695</v>
      </c>
      <c r="O33" s="37">
        <v>0</v>
      </c>
      <c r="P33" s="38" t="s">
        <v>795</v>
      </c>
    </row>
    <row r="34" spans="1:16" ht="45" x14ac:dyDescent="0.25">
      <c r="A34" s="36" t="s">
        <v>65</v>
      </c>
      <c r="B34" s="35">
        <v>2015</v>
      </c>
      <c r="C34" s="35">
        <v>2016</v>
      </c>
      <c r="D34" s="36">
        <v>2017</v>
      </c>
      <c r="E34" s="37">
        <v>2012</v>
      </c>
      <c r="F34" s="37">
        <v>145</v>
      </c>
      <c r="G34" s="1" t="s">
        <v>199</v>
      </c>
      <c r="H34" s="1" t="s">
        <v>179</v>
      </c>
      <c r="I34" s="1" t="s">
        <v>200</v>
      </c>
      <c r="J34" s="1" t="s">
        <v>112</v>
      </c>
      <c r="K34" s="29" t="s">
        <v>120</v>
      </c>
      <c r="L34" s="1" t="s">
        <v>112</v>
      </c>
      <c r="M34" s="37" t="s">
        <v>800</v>
      </c>
      <c r="N34" s="37" t="s">
        <v>696</v>
      </c>
      <c r="O34" s="37">
        <v>0</v>
      </c>
      <c r="P34" s="38" t="s">
        <v>795</v>
      </c>
    </row>
    <row r="35" spans="1:16" ht="30" x14ac:dyDescent="0.25">
      <c r="A35" s="36" t="s">
        <v>66</v>
      </c>
      <c r="B35" s="35">
        <v>2015</v>
      </c>
      <c r="C35" s="35">
        <v>2016</v>
      </c>
      <c r="D35" s="36">
        <v>2017</v>
      </c>
      <c r="E35" s="37">
        <v>2012</v>
      </c>
      <c r="F35" s="37">
        <v>143</v>
      </c>
      <c r="G35" s="1" t="s">
        <v>201</v>
      </c>
      <c r="H35" s="1" t="s">
        <v>112</v>
      </c>
      <c r="I35" s="1" t="s">
        <v>202</v>
      </c>
      <c r="J35" s="1" t="s">
        <v>112</v>
      </c>
      <c r="K35" s="1" t="s">
        <v>203</v>
      </c>
      <c r="L35" s="1" t="s">
        <v>112</v>
      </c>
      <c r="M35" s="37" t="s">
        <v>632</v>
      </c>
      <c r="N35" s="37" t="s">
        <v>697</v>
      </c>
      <c r="O35" s="37">
        <v>0</v>
      </c>
      <c r="P35" s="38">
        <f>0/10</f>
        <v>0</v>
      </c>
    </row>
    <row r="36" spans="1:16" ht="30" x14ac:dyDescent="0.25">
      <c r="A36" s="36" t="s">
        <v>67</v>
      </c>
      <c r="B36" s="35">
        <v>2015</v>
      </c>
      <c r="C36" s="35">
        <v>2016</v>
      </c>
      <c r="D36" s="36">
        <v>2017</v>
      </c>
      <c r="E36" s="37">
        <v>2012</v>
      </c>
      <c r="F36" s="37">
        <v>146</v>
      </c>
      <c r="G36" s="29" t="s">
        <v>157</v>
      </c>
      <c r="H36" s="1" t="s">
        <v>158</v>
      </c>
      <c r="I36" s="1" t="s">
        <v>198</v>
      </c>
      <c r="J36" s="1" t="s">
        <v>112</v>
      </c>
      <c r="K36" s="29" t="s">
        <v>124</v>
      </c>
      <c r="L36" s="1" t="s">
        <v>116</v>
      </c>
      <c r="M36" s="37" t="s">
        <v>632</v>
      </c>
      <c r="N36" s="37" t="s">
        <v>698</v>
      </c>
      <c r="O36" s="37">
        <v>3</v>
      </c>
      <c r="P36" s="38">
        <f>3/7</f>
        <v>0.42857142857142855</v>
      </c>
    </row>
    <row r="37" spans="1:16" ht="36" x14ac:dyDescent="0.25">
      <c r="A37" s="36" t="s">
        <v>68</v>
      </c>
      <c r="B37" s="35">
        <v>2015</v>
      </c>
      <c r="C37" s="35">
        <v>2016</v>
      </c>
      <c r="D37" s="36">
        <v>2017</v>
      </c>
      <c r="E37" s="37">
        <v>2012</v>
      </c>
      <c r="F37" s="37">
        <v>145</v>
      </c>
      <c r="G37" s="1" t="s">
        <v>201</v>
      </c>
      <c r="H37" s="1" t="s">
        <v>112</v>
      </c>
      <c r="I37" s="1" t="s">
        <v>210</v>
      </c>
      <c r="J37" s="1" t="s">
        <v>112</v>
      </c>
      <c r="K37" s="1" t="s">
        <v>211</v>
      </c>
      <c r="L37" s="1" t="s">
        <v>158</v>
      </c>
      <c r="M37" s="37" t="s">
        <v>639</v>
      </c>
      <c r="N37" s="37" t="s">
        <v>699</v>
      </c>
      <c r="O37" s="37">
        <v>4</v>
      </c>
      <c r="P37" s="38">
        <f>4/16</f>
        <v>0.25</v>
      </c>
    </row>
    <row r="38" spans="1:16" ht="30" x14ac:dyDescent="0.25">
      <c r="A38" s="36" t="s">
        <v>69</v>
      </c>
      <c r="B38" s="35">
        <v>2015</v>
      </c>
      <c r="C38" s="35">
        <v>2016</v>
      </c>
      <c r="D38" s="36">
        <v>2017</v>
      </c>
      <c r="E38" s="37">
        <v>2012</v>
      </c>
      <c r="F38" s="37">
        <v>149</v>
      </c>
      <c r="G38" s="29" t="s">
        <v>178</v>
      </c>
      <c r="H38" s="1" t="s">
        <v>179</v>
      </c>
      <c r="I38" s="1" t="s">
        <v>320</v>
      </c>
      <c r="J38" s="1" t="s">
        <v>137</v>
      </c>
      <c r="K38" s="1" t="s">
        <v>321</v>
      </c>
      <c r="L38" s="1" t="s">
        <v>137</v>
      </c>
      <c r="M38" s="37" t="s">
        <v>632</v>
      </c>
      <c r="N38" s="37" t="s">
        <v>700</v>
      </c>
      <c r="O38" s="37">
        <v>2</v>
      </c>
      <c r="P38" s="38">
        <f>2/20</f>
        <v>0.1</v>
      </c>
    </row>
    <row r="39" spans="1:16" ht="45" x14ac:dyDescent="0.25">
      <c r="A39" s="36" t="s">
        <v>70</v>
      </c>
      <c r="B39" s="34"/>
      <c r="C39" s="35">
        <v>2016</v>
      </c>
      <c r="D39" s="36">
        <v>2017</v>
      </c>
      <c r="E39" s="37">
        <v>2012</v>
      </c>
      <c r="F39" s="37">
        <v>149</v>
      </c>
      <c r="G39" s="1" t="s">
        <v>204</v>
      </c>
      <c r="H39" s="1" t="s">
        <v>205</v>
      </c>
      <c r="I39" s="1" t="s">
        <v>206</v>
      </c>
      <c r="J39" s="1" t="s">
        <v>112</v>
      </c>
      <c r="K39" s="1" t="s">
        <v>196</v>
      </c>
      <c r="L39" s="1" t="s">
        <v>173</v>
      </c>
      <c r="M39" s="37" t="s">
        <v>639</v>
      </c>
      <c r="N39" s="37" t="s">
        <v>701</v>
      </c>
      <c r="O39" s="37">
        <v>0</v>
      </c>
      <c r="P39" s="38">
        <v>0</v>
      </c>
    </row>
    <row r="40" spans="1:16" ht="30" x14ac:dyDescent="0.25">
      <c r="A40" s="36" t="s">
        <v>71</v>
      </c>
      <c r="B40" s="34">
        <v>2015</v>
      </c>
      <c r="C40" s="35">
        <v>2016</v>
      </c>
      <c r="D40" s="36">
        <v>2017</v>
      </c>
      <c r="E40" s="37">
        <v>2012</v>
      </c>
      <c r="F40" s="37">
        <v>146</v>
      </c>
      <c r="G40" s="1" t="s">
        <v>16</v>
      </c>
      <c r="H40" s="1" t="s">
        <v>112</v>
      </c>
      <c r="I40" s="1" t="s">
        <v>207</v>
      </c>
      <c r="J40" s="1" t="s">
        <v>112</v>
      </c>
      <c r="K40" s="1" t="s">
        <v>208</v>
      </c>
      <c r="L40" s="1" t="s">
        <v>112</v>
      </c>
      <c r="M40" s="37" t="s">
        <v>632</v>
      </c>
      <c r="N40" s="37" t="s">
        <v>702</v>
      </c>
      <c r="O40" s="37">
        <v>0</v>
      </c>
      <c r="P40" s="38">
        <v>0</v>
      </c>
    </row>
    <row r="41" spans="1:16" ht="36" x14ac:dyDescent="0.25">
      <c r="A41" s="36" t="s">
        <v>52</v>
      </c>
      <c r="B41" s="35">
        <v>2016</v>
      </c>
      <c r="C41" s="35">
        <v>2017</v>
      </c>
      <c r="D41" s="36">
        <v>2018</v>
      </c>
      <c r="E41" s="37">
        <v>2013</v>
      </c>
      <c r="F41" s="37">
        <v>144</v>
      </c>
      <c r="G41" s="1" t="s">
        <v>209</v>
      </c>
      <c r="H41" s="1" t="s">
        <v>112</v>
      </c>
      <c r="I41" s="1" t="s">
        <v>210</v>
      </c>
      <c r="J41" s="1" t="s">
        <v>112</v>
      </c>
      <c r="K41" s="1" t="s">
        <v>211</v>
      </c>
      <c r="L41" s="1" t="s">
        <v>158</v>
      </c>
      <c r="M41" s="37" t="s">
        <v>639</v>
      </c>
      <c r="N41" s="37" t="s">
        <v>704</v>
      </c>
      <c r="O41" s="37">
        <v>0</v>
      </c>
      <c r="P41" s="38">
        <v>0</v>
      </c>
    </row>
    <row r="42" spans="1:16" ht="30" x14ac:dyDescent="0.25">
      <c r="A42" s="36" t="s">
        <v>53</v>
      </c>
      <c r="B42" s="35">
        <v>2016</v>
      </c>
      <c r="C42" s="35">
        <v>2017</v>
      </c>
      <c r="D42" s="36">
        <v>2018</v>
      </c>
      <c r="E42" s="37">
        <v>2013</v>
      </c>
      <c r="F42" s="37">
        <v>147</v>
      </c>
      <c r="G42" s="1" t="s">
        <v>12</v>
      </c>
      <c r="H42" s="1" t="s">
        <v>112</v>
      </c>
      <c r="I42" s="1" t="s">
        <v>118</v>
      </c>
      <c r="J42" s="1" t="s">
        <v>112</v>
      </c>
      <c r="K42" s="1" t="s">
        <v>119</v>
      </c>
      <c r="L42" s="1" t="s">
        <v>112</v>
      </c>
      <c r="M42" s="37" t="s">
        <v>639</v>
      </c>
      <c r="N42" s="37" t="s">
        <v>705</v>
      </c>
      <c r="O42" s="37">
        <v>0</v>
      </c>
      <c r="P42" s="38" t="s">
        <v>795</v>
      </c>
    </row>
    <row r="43" spans="1:16" ht="30" x14ac:dyDescent="0.25">
      <c r="A43" s="36" t="s">
        <v>54</v>
      </c>
      <c r="B43" s="35">
        <v>2016</v>
      </c>
      <c r="C43" s="35">
        <v>2017</v>
      </c>
      <c r="D43" s="36">
        <v>2018</v>
      </c>
      <c r="E43" s="37">
        <v>2013</v>
      </c>
      <c r="F43" s="37">
        <v>146</v>
      </c>
      <c r="G43" s="1" t="s">
        <v>201</v>
      </c>
      <c r="H43" s="1" t="s">
        <v>112</v>
      </c>
      <c r="I43" s="1" t="s">
        <v>212</v>
      </c>
      <c r="J43" s="1" t="s">
        <v>213</v>
      </c>
      <c r="K43" s="1" t="s">
        <v>214</v>
      </c>
      <c r="L43" s="1" t="s">
        <v>110</v>
      </c>
      <c r="M43" s="37" t="s">
        <v>802</v>
      </c>
      <c r="N43" s="37" t="s">
        <v>703</v>
      </c>
      <c r="O43" s="37">
        <v>5</v>
      </c>
      <c r="P43" s="38">
        <f>5/63</f>
        <v>7.9365079365079361E-2</v>
      </c>
    </row>
    <row r="44" spans="1:16" ht="24" x14ac:dyDescent="0.25">
      <c r="A44" s="36" t="s">
        <v>89</v>
      </c>
      <c r="B44" s="34"/>
      <c r="C44" s="35">
        <v>2017</v>
      </c>
      <c r="D44" s="36">
        <v>2018</v>
      </c>
      <c r="E44" s="37">
        <v>2013</v>
      </c>
      <c r="F44" s="37">
        <v>146</v>
      </c>
      <c r="G44" s="1" t="s">
        <v>186</v>
      </c>
      <c r="H44" s="1" t="s">
        <v>187</v>
      </c>
      <c r="I44" s="1" t="s">
        <v>329</v>
      </c>
      <c r="J44" s="1" t="s">
        <v>205</v>
      </c>
      <c r="K44" s="1" t="s">
        <v>330</v>
      </c>
      <c r="L44" s="1" t="s">
        <v>205</v>
      </c>
      <c r="M44" s="37" t="s">
        <v>632</v>
      </c>
      <c r="N44" s="37">
        <v>0</v>
      </c>
      <c r="O44" s="37">
        <v>0</v>
      </c>
      <c r="P44" s="38" t="s">
        <v>795</v>
      </c>
    </row>
    <row r="45" spans="1:16" ht="30" x14ac:dyDescent="0.25">
      <c r="A45" s="36" t="s">
        <v>55</v>
      </c>
      <c r="B45" s="35">
        <v>2016</v>
      </c>
      <c r="C45" s="35">
        <v>2017</v>
      </c>
      <c r="D45" s="40"/>
      <c r="E45" s="37">
        <v>2013</v>
      </c>
      <c r="F45" s="37">
        <v>145</v>
      </c>
      <c r="G45" s="1" t="s">
        <v>215</v>
      </c>
      <c r="H45" s="1" t="s">
        <v>216</v>
      </c>
      <c r="I45" s="1" t="s">
        <v>217</v>
      </c>
      <c r="J45" s="1" t="s">
        <v>155</v>
      </c>
      <c r="K45" s="1" t="s">
        <v>218</v>
      </c>
      <c r="L45" s="1" t="s">
        <v>155</v>
      </c>
      <c r="M45" s="37" t="s">
        <v>632</v>
      </c>
      <c r="N45" s="37" t="s">
        <v>706</v>
      </c>
      <c r="O45" s="37">
        <v>0</v>
      </c>
      <c r="P45" s="38">
        <v>0</v>
      </c>
    </row>
    <row r="46" spans="1:16" ht="36" x14ac:dyDescent="0.25">
      <c r="A46" s="36" t="s">
        <v>90</v>
      </c>
      <c r="B46" s="34"/>
      <c r="C46" s="35">
        <v>2017</v>
      </c>
      <c r="D46" s="36">
        <v>2018</v>
      </c>
      <c r="E46" s="37">
        <v>2013</v>
      </c>
      <c r="F46" s="37">
        <v>149</v>
      </c>
      <c r="G46" s="1" t="s">
        <v>331</v>
      </c>
      <c r="H46" s="1" t="s">
        <v>332</v>
      </c>
      <c r="I46" s="1" t="s">
        <v>333</v>
      </c>
      <c r="J46" s="1" t="s">
        <v>334</v>
      </c>
      <c r="K46" s="1" t="s">
        <v>335</v>
      </c>
      <c r="L46" s="1" t="s">
        <v>334</v>
      </c>
      <c r="M46" s="37" t="s">
        <v>632</v>
      </c>
      <c r="N46" s="37" t="s">
        <v>707</v>
      </c>
      <c r="O46" s="37">
        <v>0</v>
      </c>
      <c r="P46" s="38">
        <v>0</v>
      </c>
    </row>
    <row r="47" spans="1:16" ht="24" x14ac:dyDescent="0.25">
      <c r="A47" s="36" t="s">
        <v>91</v>
      </c>
      <c r="B47" s="34"/>
      <c r="C47" s="35">
        <v>2017</v>
      </c>
      <c r="D47" s="36">
        <v>2018</v>
      </c>
      <c r="E47" s="37">
        <v>2013</v>
      </c>
      <c r="F47" s="37">
        <v>149</v>
      </c>
      <c r="G47" s="1" t="s">
        <v>336</v>
      </c>
      <c r="H47" s="1" t="s">
        <v>205</v>
      </c>
      <c r="I47" s="1" t="s">
        <v>337</v>
      </c>
      <c r="J47" s="1" t="s">
        <v>112</v>
      </c>
      <c r="K47" s="1" t="s">
        <v>338</v>
      </c>
      <c r="L47" s="1" t="s">
        <v>112</v>
      </c>
      <c r="M47" s="37" t="s">
        <v>632</v>
      </c>
      <c r="N47" s="37">
        <v>0</v>
      </c>
      <c r="O47" s="37">
        <v>0</v>
      </c>
      <c r="P47" s="38" t="s">
        <v>795</v>
      </c>
    </row>
    <row r="48" spans="1:16" ht="30" x14ac:dyDescent="0.25">
      <c r="A48" s="36" t="s">
        <v>56</v>
      </c>
      <c r="B48" s="35">
        <v>2016</v>
      </c>
      <c r="C48" s="35">
        <v>2017</v>
      </c>
      <c r="D48" s="36">
        <v>2018</v>
      </c>
      <c r="E48" s="37">
        <v>2013</v>
      </c>
      <c r="F48" s="37">
        <v>142</v>
      </c>
      <c r="G48" s="1" t="s">
        <v>219</v>
      </c>
      <c r="H48" s="1" t="s">
        <v>205</v>
      </c>
      <c r="I48" s="1" t="s">
        <v>220</v>
      </c>
      <c r="J48" s="1" t="s">
        <v>155</v>
      </c>
      <c r="K48" s="1" t="s">
        <v>221</v>
      </c>
      <c r="L48" s="1" t="s">
        <v>155</v>
      </c>
      <c r="M48" s="37" t="s">
        <v>632</v>
      </c>
      <c r="N48" s="37" t="s">
        <v>708</v>
      </c>
      <c r="O48" s="37">
        <v>0</v>
      </c>
      <c r="P48" s="38" t="s">
        <v>795</v>
      </c>
    </row>
    <row r="49" spans="1:16" ht="30" x14ac:dyDescent="0.25">
      <c r="A49" s="36" t="s">
        <v>57</v>
      </c>
      <c r="B49" s="35">
        <v>2016</v>
      </c>
      <c r="C49" s="35">
        <v>2017</v>
      </c>
      <c r="D49" s="36">
        <v>2018</v>
      </c>
      <c r="E49" s="37">
        <v>2013</v>
      </c>
      <c r="F49" s="37">
        <v>146</v>
      </c>
      <c r="G49" s="1" t="s">
        <v>222</v>
      </c>
      <c r="H49" s="1" t="s">
        <v>205</v>
      </c>
      <c r="I49" s="1" t="s">
        <v>223</v>
      </c>
      <c r="J49" s="1" t="s">
        <v>112</v>
      </c>
      <c r="K49" s="1" t="s">
        <v>117</v>
      </c>
      <c r="L49" s="1" t="s">
        <v>112</v>
      </c>
      <c r="M49" s="37" t="s">
        <v>632</v>
      </c>
      <c r="N49" s="37" t="s">
        <v>709</v>
      </c>
      <c r="O49" s="37">
        <v>0</v>
      </c>
      <c r="P49" s="38" t="s">
        <v>795</v>
      </c>
    </row>
    <row r="50" spans="1:16" ht="30" x14ac:dyDescent="0.25">
      <c r="A50" s="36" t="s">
        <v>58</v>
      </c>
      <c r="B50" s="35">
        <v>2016</v>
      </c>
      <c r="C50" s="34"/>
      <c r="D50" s="40"/>
      <c r="E50" s="37">
        <v>2013</v>
      </c>
      <c r="F50" s="37">
        <v>138</v>
      </c>
      <c r="G50" s="1" t="s">
        <v>201</v>
      </c>
      <c r="H50" s="1" t="s">
        <v>112</v>
      </c>
      <c r="I50" s="1" t="s">
        <v>224</v>
      </c>
      <c r="J50" s="1" t="s">
        <v>112</v>
      </c>
      <c r="K50" s="1" t="s">
        <v>208</v>
      </c>
      <c r="L50" s="1" t="s">
        <v>112</v>
      </c>
      <c r="M50" s="37" t="s">
        <v>632</v>
      </c>
      <c r="N50" s="37" t="s">
        <v>710</v>
      </c>
      <c r="O50" s="37">
        <v>1</v>
      </c>
      <c r="P50" s="38">
        <f>1/8</f>
        <v>0.125</v>
      </c>
    </row>
    <row r="51" spans="1:16" ht="45.75" customHeight="1" x14ac:dyDescent="0.25">
      <c r="A51" s="36" t="s">
        <v>59</v>
      </c>
      <c r="B51" s="35">
        <v>2016</v>
      </c>
      <c r="C51" s="35">
        <v>2017</v>
      </c>
      <c r="D51" s="36">
        <v>2018</v>
      </c>
      <c r="E51" s="37">
        <v>2013</v>
      </c>
      <c r="F51" s="37">
        <v>143</v>
      </c>
      <c r="G51" s="1" t="s">
        <v>225</v>
      </c>
      <c r="H51" s="1" t="s">
        <v>205</v>
      </c>
      <c r="I51" s="1" t="s">
        <v>226</v>
      </c>
      <c r="J51" s="1" t="s">
        <v>158</v>
      </c>
      <c r="K51" s="1" t="s">
        <v>191</v>
      </c>
      <c r="L51" s="1" t="s">
        <v>158</v>
      </c>
      <c r="M51" s="37" t="s">
        <v>633</v>
      </c>
      <c r="N51" s="37" t="s">
        <v>711</v>
      </c>
      <c r="O51" s="37">
        <v>2</v>
      </c>
      <c r="P51" s="38">
        <f>2/19</f>
        <v>0.10526315789473684</v>
      </c>
    </row>
    <row r="52" spans="1:16" ht="36" x14ac:dyDescent="0.25">
      <c r="A52" s="36" t="s">
        <v>326</v>
      </c>
      <c r="B52" s="34"/>
      <c r="C52" s="35">
        <v>2017</v>
      </c>
      <c r="D52" s="40"/>
      <c r="E52" s="37">
        <v>2013</v>
      </c>
      <c r="F52" s="37">
        <v>149</v>
      </c>
      <c r="G52" s="1" t="s">
        <v>343</v>
      </c>
      <c r="H52" s="1" t="s">
        <v>344</v>
      </c>
      <c r="I52" s="1" t="s">
        <v>345</v>
      </c>
      <c r="J52" s="1" t="s">
        <v>332</v>
      </c>
      <c r="K52" s="1" t="s">
        <v>346</v>
      </c>
      <c r="L52" s="1" t="s">
        <v>332</v>
      </c>
      <c r="M52" s="37" t="s">
        <v>802</v>
      </c>
      <c r="N52" s="37" t="s">
        <v>712</v>
      </c>
      <c r="O52" s="37">
        <v>0</v>
      </c>
      <c r="P52" s="38" t="s">
        <v>795</v>
      </c>
    </row>
    <row r="53" spans="1:16" ht="30" x14ac:dyDescent="0.25">
      <c r="A53" s="36" t="s">
        <v>325</v>
      </c>
      <c r="B53" s="34"/>
      <c r="C53" s="35">
        <v>2017</v>
      </c>
      <c r="D53" s="36">
        <v>2018</v>
      </c>
      <c r="E53" s="37">
        <v>2013</v>
      </c>
      <c r="F53" s="37">
        <v>148</v>
      </c>
      <c r="G53" s="1" t="s">
        <v>222</v>
      </c>
      <c r="H53" s="1" t="s">
        <v>339</v>
      </c>
      <c r="I53" s="1" t="s">
        <v>340</v>
      </c>
      <c r="J53" s="1" t="s">
        <v>332</v>
      </c>
      <c r="K53" s="1" t="s">
        <v>341</v>
      </c>
      <c r="L53" s="1" t="s">
        <v>342</v>
      </c>
      <c r="M53" s="37" t="s">
        <v>802</v>
      </c>
      <c r="N53" s="37" t="s">
        <v>713</v>
      </c>
      <c r="O53" s="37">
        <v>0</v>
      </c>
      <c r="P53" s="38" t="s">
        <v>795</v>
      </c>
    </row>
    <row r="54" spans="1:16" ht="30" x14ac:dyDescent="0.25">
      <c r="A54" s="36" t="s">
        <v>383</v>
      </c>
      <c r="B54" s="34"/>
      <c r="C54" s="41"/>
      <c r="D54" s="37">
        <v>2018</v>
      </c>
      <c r="E54" s="37">
        <v>2013</v>
      </c>
      <c r="F54" s="37">
        <v>149</v>
      </c>
      <c r="G54" s="1" t="s">
        <v>201</v>
      </c>
      <c r="H54" s="1" t="s">
        <v>112</v>
      </c>
      <c r="I54" s="1" t="s">
        <v>384</v>
      </c>
      <c r="J54" s="1" t="s">
        <v>385</v>
      </c>
      <c r="K54" s="1" t="s">
        <v>386</v>
      </c>
      <c r="L54" s="1" t="s">
        <v>385</v>
      </c>
      <c r="M54" s="37" t="s">
        <v>639</v>
      </c>
      <c r="N54" s="37" t="s">
        <v>714</v>
      </c>
      <c r="O54" s="37">
        <v>1</v>
      </c>
      <c r="P54" s="38">
        <f>1/17</f>
        <v>5.8823529411764705E-2</v>
      </c>
    </row>
    <row r="55" spans="1:16" ht="36" x14ac:dyDescent="0.25">
      <c r="A55" s="36" t="s">
        <v>387</v>
      </c>
      <c r="B55" s="41"/>
      <c r="C55" s="42">
        <v>2018</v>
      </c>
      <c r="D55" s="40"/>
      <c r="E55" s="37">
        <v>2014</v>
      </c>
      <c r="F55" s="37">
        <v>149</v>
      </c>
      <c r="G55" s="1" t="s">
        <v>388</v>
      </c>
      <c r="H55" s="1" t="s">
        <v>389</v>
      </c>
      <c r="I55" s="1" t="s">
        <v>390</v>
      </c>
      <c r="J55" s="1" t="s">
        <v>147</v>
      </c>
      <c r="K55" s="1" t="s">
        <v>391</v>
      </c>
      <c r="L55" s="1" t="s">
        <v>147</v>
      </c>
      <c r="M55" s="37" t="s">
        <v>633</v>
      </c>
      <c r="N55" s="37"/>
      <c r="O55" s="37"/>
      <c r="P55" s="38"/>
    </row>
    <row r="56" spans="1:16" ht="24" x14ac:dyDescent="0.25">
      <c r="A56" s="36" t="s">
        <v>392</v>
      </c>
      <c r="B56" s="41"/>
      <c r="C56" s="42">
        <v>2018</v>
      </c>
      <c r="D56" s="37">
        <v>2019</v>
      </c>
      <c r="E56" s="37">
        <v>2014</v>
      </c>
      <c r="F56" s="37">
        <v>148</v>
      </c>
      <c r="G56" s="1" t="s">
        <v>393</v>
      </c>
      <c r="H56" s="1" t="s">
        <v>205</v>
      </c>
      <c r="I56" s="1" t="s">
        <v>394</v>
      </c>
      <c r="J56" s="1" t="s">
        <v>112</v>
      </c>
      <c r="K56" s="1" t="s">
        <v>395</v>
      </c>
      <c r="L56" s="1" t="s">
        <v>112</v>
      </c>
      <c r="M56" s="37" t="s">
        <v>802</v>
      </c>
      <c r="N56" s="37"/>
      <c r="O56" s="37"/>
      <c r="P56" s="38"/>
    </row>
    <row r="57" spans="1:16" ht="24" x14ac:dyDescent="0.25">
      <c r="A57" s="36" t="s">
        <v>396</v>
      </c>
      <c r="B57" s="41"/>
      <c r="C57" s="42">
        <v>2018</v>
      </c>
      <c r="D57" s="40"/>
      <c r="E57" s="37">
        <v>2014</v>
      </c>
      <c r="F57" s="37">
        <v>149</v>
      </c>
      <c r="G57" s="29" t="s">
        <v>165</v>
      </c>
      <c r="H57" s="1" t="s">
        <v>147</v>
      </c>
      <c r="I57" s="1" t="s">
        <v>397</v>
      </c>
      <c r="J57" s="1" t="s">
        <v>112</v>
      </c>
      <c r="K57" s="1" t="s">
        <v>398</v>
      </c>
      <c r="L57" s="1" t="s">
        <v>112</v>
      </c>
      <c r="M57" s="37" t="s">
        <v>632</v>
      </c>
      <c r="N57" s="37"/>
      <c r="O57" s="37"/>
      <c r="P57" s="38"/>
    </row>
    <row r="58" spans="1:16" ht="24" x14ac:dyDescent="0.25">
      <c r="A58" s="36" t="s">
        <v>399</v>
      </c>
      <c r="B58" s="41"/>
      <c r="C58" s="42">
        <v>2018</v>
      </c>
      <c r="D58" s="37">
        <v>2019</v>
      </c>
      <c r="E58" s="37">
        <v>2014</v>
      </c>
      <c r="F58" s="37">
        <v>149</v>
      </c>
      <c r="G58" s="1" t="s">
        <v>16</v>
      </c>
      <c r="H58" s="1" t="s">
        <v>112</v>
      </c>
      <c r="I58" s="1" t="s">
        <v>190</v>
      </c>
      <c r="J58" s="1" t="s">
        <v>112</v>
      </c>
      <c r="K58" s="1" t="s">
        <v>191</v>
      </c>
      <c r="L58" s="1" t="s">
        <v>158</v>
      </c>
      <c r="M58" s="37" t="s">
        <v>632</v>
      </c>
      <c r="N58" s="37"/>
      <c r="O58" s="37"/>
      <c r="P58" s="38"/>
    </row>
    <row r="59" spans="1:16" ht="24" x14ac:dyDescent="0.25">
      <c r="A59" s="36" t="s">
        <v>85</v>
      </c>
      <c r="B59" s="35">
        <v>2017</v>
      </c>
      <c r="C59" s="35">
        <v>2018</v>
      </c>
      <c r="D59" s="36">
        <v>2019</v>
      </c>
      <c r="E59" s="37">
        <v>2014</v>
      </c>
      <c r="F59" s="37">
        <v>147</v>
      </c>
      <c r="G59" s="29" t="s">
        <v>347</v>
      </c>
      <c r="H59" s="1" t="s">
        <v>334</v>
      </c>
      <c r="I59" s="1" t="s">
        <v>348</v>
      </c>
      <c r="J59" s="1" t="s">
        <v>332</v>
      </c>
      <c r="K59" s="1" t="s">
        <v>349</v>
      </c>
      <c r="L59" s="1" t="s">
        <v>350</v>
      </c>
      <c r="M59" s="37" t="s">
        <v>802</v>
      </c>
      <c r="N59" s="37"/>
      <c r="O59" s="37"/>
      <c r="P59" s="38"/>
    </row>
    <row r="60" spans="1:16" ht="36" x14ac:dyDescent="0.25">
      <c r="A60" s="36" t="s">
        <v>86</v>
      </c>
      <c r="B60" s="35">
        <v>2017</v>
      </c>
      <c r="C60" s="35">
        <v>2018</v>
      </c>
      <c r="D60" s="36">
        <v>2019</v>
      </c>
      <c r="E60" s="37">
        <v>2014</v>
      </c>
      <c r="F60" s="37">
        <v>145</v>
      </c>
      <c r="G60" s="1" t="s">
        <v>9</v>
      </c>
      <c r="H60" s="1" t="s">
        <v>332</v>
      </c>
      <c r="I60" s="1" t="s">
        <v>351</v>
      </c>
      <c r="J60" s="1" t="s">
        <v>352</v>
      </c>
      <c r="K60" s="29" t="s">
        <v>353</v>
      </c>
      <c r="L60" s="1" t="s">
        <v>354</v>
      </c>
      <c r="M60" s="37" t="s">
        <v>632</v>
      </c>
      <c r="N60" s="37"/>
      <c r="O60" s="37"/>
      <c r="P60" s="38"/>
    </row>
    <row r="61" spans="1:16" ht="24" x14ac:dyDescent="0.25">
      <c r="A61" s="36" t="s">
        <v>87</v>
      </c>
      <c r="B61" s="35">
        <v>2017</v>
      </c>
      <c r="C61" s="35">
        <v>2018</v>
      </c>
      <c r="D61" s="40"/>
      <c r="E61" s="37">
        <v>2014</v>
      </c>
      <c r="F61" s="37">
        <v>144</v>
      </c>
      <c r="G61" s="1" t="s">
        <v>355</v>
      </c>
      <c r="H61" s="1" t="s">
        <v>332</v>
      </c>
      <c r="I61" s="1" t="s">
        <v>356</v>
      </c>
      <c r="J61" s="1" t="s">
        <v>357</v>
      </c>
      <c r="K61" s="1" t="s">
        <v>358</v>
      </c>
      <c r="L61" s="1" t="s">
        <v>357</v>
      </c>
      <c r="M61" s="37" t="s">
        <v>632</v>
      </c>
      <c r="N61" s="37"/>
      <c r="O61" s="37"/>
      <c r="P61" s="38"/>
    </row>
    <row r="62" spans="1:16" ht="28.5" customHeight="1" x14ac:dyDescent="0.25">
      <c r="A62" s="36" t="s">
        <v>88</v>
      </c>
      <c r="B62" s="35">
        <v>2017</v>
      </c>
      <c r="C62" s="35">
        <v>2018</v>
      </c>
      <c r="D62" s="36">
        <v>2019</v>
      </c>
      <c r="E62" s="37">
        <v>2014</v>
      </c>
      <c r="F62" s="37">
        <v>145</v>
      </c>
      <c r="G62" s="1" t="s">
        <v>359</v>
      </c>
      <c r="H62" s="1" t="s">
        <v>360</v>
      </c>
      <c r="I62" s="1" t="s">
        <v>361</v>
      </c>
      <c r="J62" s="1" t="s">
        <v>362</v>
      </c>
      <c r="K62" s="1" t="s">
        <v>363</v>
      </c>
      <c r="L62" s="1" t="s">
        <v>362</v>
      </c>
      <c r="M62" s="37" t="s">
        <v>632</v>
      </c>
      <c r="N62" s="37"/>
      <c r="O62" s="37"/>
      <c r="P62" s="38"/>
    </row>
    <row r="63" spans="1:16" ht="24" x14ac:dyDescent="0.25">
      <c r="A63" s="36" t="s">
        <v>400</v>
      </c>
      <c r="B63" s="41"/>
      <c r="C63" s="35">
        <v>2018</v>
      </c>
      <c r="D63" s="36">
        <v>2019</v>
      </c>
      <c r="E63" s="37">
        <v>2014</v>
      </c>
      <c r="F63" s="37">
        <v>148</v>
      </c>
      <c r="G63" s="1" t="s">
        <v>359</v>
      </c>
      <c r="H63" s="1" t="s">
        <v>110</v>
      </c>
      <c r="I63" s="1" t="s">
        <v>401</v>
      </c>
      <c r="J63" s="1" t="s">
        <v>112</v>
      </c>
      <c r="K63" s="1" t="s">
        <v>402</v>
      </c>
      <c r="L63" s="1" t="s">
        <v>158</v>
      </c>
      <c r="M63" s="37" t="s">
        <v>633</v>
      </c>
      <c r="N63" s="37"/>
      <c r="O63" s="37"/>
      <c r="P63" s="38"/>
    </row>
    <row r="64" spans="1:16" ht="36" x14ac:dyDescent="0.25">
      <c r="A64" s="36" t="s">
        <v>327</v>
      </c>
      <c r="B64" s="35">
        <v>2017</v>
      </c>
      <c r="C64" s="35">
        <v>2018</v>
      </c>
      <c r="D64" s="40"/>
      <c r="E64" s="37">
        <v>2014</v>
      </c>
      <c r="F64" s="37">
        <v>148</v>
      </c>
      <c r="G64" s="29" t="s">
        <v>364</v>
      </c>
      <c r="H64" s="1" t="s">
        <v>344</v>
      </c>
      <c r="I64" s="1" t="s">
        <v>264</v>
      </c>
      <c r="J64" s="1" t="s">
        <v>332</v>
      </c>
      <c r="K64" s="1" t="s">
        <v>365</v>
      </c>
      <c r="L64" s="1" t="s">
        <v>332</v>
      </c>
      <c r="M64" s="37" t="s">
        <v>635</v>
      </c>
      <c r="N64" s="37"/>
      <c r="O64" s="37"/>
      <c r="P64" s="38"/>
    </row>
    <row r="65" spans="1:16" ht="36" x14ac:dyDescent="0.25">
      <c r="A65" s="36" t="s">
        <v>403</v>
      </c>
      <c r="B65" s="35">
        <v>2018</v>
      </c>
      <c r="C65" s="35">
        <v>2019</v>
      </c>
      <c r="D65" s="40"/>
      <c r="E65" s="37">
        <v>2015</v>
      </c>
      <c r="F65" s="37">
        <v>148</v>
      </c>
      <c r="G65" s="29" t="s">
        <v>122</v>
      </c>
      <c r="H65" s="1" t="s">
        <v>123</v>
      </c>
      <c r="I65" s="1" t="s">
        <v>411</v>
      </c>
      <c r="J65" s="1" t="s">
        <v>147</v>
      </c>
      <c r="K65" s="1" t="s">
        <v>363</v>
      </c>
      <c r="L65" s="1" t="s">
        <v>147</v>
      </c>
      <c r="M65" s="37" t="s">
        <v>632</v>
      </c>
      <c r="N65" s="37"/>
      <c r="O65" s="37"/>
      <c r="P65" s="38"/>
    </row>
    <row r="66" spans="1:16" ht="24" x14ac:dyDescent="0.25">
      <c r="A66" s="36" t="s">
        <v>439</v>
      </c>
      <c r="B66" s="41"/>
      <c r="C66" s="41"/>
      <c r="D66" s="36">
        <v>2020</v>
      </c>
      <c r="E66" s="37">
        <v>2015</v>
      </c>
      <c r="F66" s="37">
        <v>149</v>
      </c>
      <c r="G66" s="1" t="s">
        <v>15</v>
      </c>
      <c r="H66" s="1" t="s">
        <v>112</v>
      </c>
      <c r="I66" s="1" t="s">
        <v>440</v>
      </c>
      <c r="J66" s="1" t="s">
        <v>112</v>
      </c>
      <c r="K66" s="1" t="s">
        <v>243</v>
      </c>
      <c r="L66" s="1" t="s">
        <v>158</v>
      </c>
      <c r="M66" s="37" t="s">
        <v>633</v>
      </c>
      <c r="N66" s="37"/>
      <c r="O66" s="37"/>
      <c r="P66" s="38"/>
    </row>
    <row r="67" spans="1:16" ht="24" x14ac:dyDescent="0.25">
      <c r="A67" s="36" t="s">
        <v>404</v>
      </c>
      <c r="B67" s="35">
        <v>2018</v>
      </c>
      <c r="C67" s="35">
        <v>2019</v>
      </c>
      <c r="D67" s="40"/>
      <c r="E67" s="37">
        <v>2015</v>
      </c>
      <c r="F67" s="37">
        <v>146</v>
      </c>
      <c r="G67" s="29" t="s">
        <v>126</v>
      </c>
      <c r="H67" s="1" t="s">
        <v>116</v>
      </c>
      <c r="I67" s="1" t="s">
        <v>182</v>
      </c>
      <c r="J67" s="1" t="s">
        <v>112</v>
      </c>
      <c r="K67" s="29" t="s">
        <v>124</v>
      </c>
      <c r="L67" s="1" t="s">
        <v>116</v>
      </c>
      <c r="M67" s="37" t="s">
        <v>632</v>
      </c>
      <c r="N67" s="37"/>
      <c r="O67" s="37"/>
      <c r="P67" s="38"/>
    </row>
    <row r="68" spans="1:16" ht="24" x14ac:dyDescent="0.25">
      <c r="A68" s="36" t="s">
        <v>405</v>
      </c>
      <c r="B68" s="35">
        <v>2018</v>
      </c>
      <c r="C68" s="35">
        <v>2019</v>
      </c>
      <c r="D68" s="36">
        <v>2020</v>
      </c>
      <c r="E68" s="37">
        <v>2015</v>
      </c>
      <c r="F68" s="37">
        <v>147</v>
      </c>
      <c r="G68" s="1" t="s">
        <v>77</v>
      </c>
      <c r="H68" s="1" t="s">
        <v>112</v>
      </c>
      <c r="I68" s="1" t="s">
        <v>412</v>
      </c>
      <c r="J68" s="1" t="s">
        <v>112</v>
      </c>
      <c r="K68" s="29" t="s">
        <v>157</v>
      </c>
      <c r="L68" s="1" t="s">
        <v>158</v>
      </c>
      <c r="M68" s="37" t="s">
        <v>632</v>
      </c>
      <c r="N68" s="37"/>
      <c r="O68" s="37"/>
      <c r="P68" s="38"/>
    </row>
    <row r="69" spans="1:16" ht="24" x14ac:dyDescent="0.25">
      <c r="A69" s="36" t="s">
        <v>406</v>
      </c>
      <c r="B69" s="35">
        <v>2018</v>
      </c>
      <c r="C69" s="35">
        <v>2019</v>
      </c>
      <c r="D69" s="40"/>
      <c r="E69" s="37">
        <v>2015</v>
      </c>
      <c r="F69" s="37">
        <v>146</v>
      </c>
      <c r="G69" s="1" t="s">
        <v>409</v>
      </c>
      <c r="H69" s="1" t="s">
        <v>112</v>
      </c>
      <c r="I69" s="1" t="s">
        <v>413</v>
      </c>
      <c r="J69" s="1" t="s">
        <v>173</v>
      </c>
      <c r="K69" s="1" t="s">
        <v>414</v>
      </c>
      <c r="L69" s="1" t="s">
        <v>173</v>
      </c>
      <c r="M69" s="37" t="s">
        <v>632</v>
      </c>
      <c r="N69" s="37"/>
      <c r="O69" s="37"/>
      <c r="P69" s="38"/>
    </row>
    <row r="70" spans="1:16" ht="24" x14ac:dyDescent="0.25">
      <c r="A70" s="36" t="s">
        <v>407</v>
      </c>
      <c r="B70" s="35">
        <v>2018</v>
      </c>
      <c r="C70" s="35">
        <v>2019</v>
      </c>
      <c r="D70" s="40"/>
      <c r="E70" s="37">
        <v>2015</v>
      </c>
      <c r="F70" s="37">
        <v>145</v>
      </c>
      <c r="G70" s="1" t="s">
        <v>15</v>
      </c>
      <c r="H70" s="1" t="s">
        <v>112</v>
      </c>
      <c r="I70" s="1" t="s">
        <v>415</v>
      </c>
      <c r="J70" s="1" t="s">
        <v>112</v>
      </c>
      <c r="K70" s="1" t="s">
        <v>164</v>
      </c>
      <c r="L70" s="1" t="s">
        <v>112</v>
      </c>
      <c r="M70" s="37" t="s">
        <v>632</v>
      </c>
      <c r="N70" s="37"/>
      <c r="O70" s="37"/>
      <c r="P70" s="38"/>
    </row>
    <row r="71" spans="1:16" ht="24" x14ac:dyDescent="0.25">
      <c r="A71" s="36" t="s">
        <v>417</v>
      </c>
      <c r="B71" s="41"/>
      <c r="C71" s="35">
        <v>2019</v>
      </c>
      <c r="D71" s="40"/>
      <c r="E71" s="37">
        <v>2015</v>
      </c>
      <c r="F71" s="37">
        <v>146</v>
      </c>
      <c r="G71" s="1" t="s">
        <v>98</v>
      </c>
      <c r="H71" s="1" t="s">
        <v>112</v>
      </c>
      <c r="I71" s="1" t="s">
        <v>441</v>
      </c>
      <c r="J71" s="1" t="s">
        <v>112</v>
      </c>
      <c r="K71" s="29" t="s">
        <v>136</v>
      </c>
      <c r="L71" s="1" t="s">
        <v>137</v>
      </c>
      <c r="M71" s="37" t="s">
        <v>633</v>
      </c>
      <c r="N71" s="37"/>
      <c r="O71" s="37"/>
      <c r="P71" s="38"/>
    </row>
    <row r="72" spans="1:16" ht="24" x14ac:dyDescent="0.25">
      <c r="A72" s="36" t="s">
        <v>418</v>
      </c>
      <c r="B72" s="41"/>
      <c r="C72" s="35">
        <v>2019</v>
      </c>
      <c r="D72" s="36">
        <v>2020</v>
      </c>
      <c r="E72" s="37">
        <v>2015</v>
      </c>
      <c r="F72" s="37">
        <v>148</v>
      </c>
      <c r="G72" s="1" t="s">
        <v>15</v>
      </c>
      <c r="H72" s="1" t="s">
        <v>112</v>
      </c>
      <c r="I72" s="1" t="s">
        <v>442</v>
      </c>
      <c r="J72" s="1" t="s">
        <v>173</v>
      </c>
      <c r="K72" s="1" t="s">
        <v>443</v>
      </c>
      <c r="L72" s="1" t="s">
        <v>173</v>
      </c>
      <c r="M72" s="37" t="s">
        <v>632</v>
      </c>
      <c r="N72" s="37"/>
      <c r="O72" s="37"/>
      <c r="P72" s="38"/>
    </row>
    <row r="73" spans="1:16" ht="24" x14ac:dyDescent="0.25">
      <c r="A73" s="36" t="s">
        <v>419</v>
      </c>
      <c r="B73" s="41"/>
      <c r="C73" s="35">
        <v>2019</v>
      </c>
      <c r="D73" s="36">
        <v>2020</v>
      </c>
      <c r="E73" s="37">
        <v>2015</v>
      </c>
      <c r="F73" s="37">
        <v>149</v>
      </c>
      <c r="G73" s="1" t="s">
        <v>444</v>
      </c>
      <c r="H73" s="1" t="s">
        <v>110</v>
      </c>
      <c r="I73" s="1" t="s">
        <v>445</v>
      </c>
      <c r="J73" s="1" t="s">
        <v>173</v>
      </c>
      <c r="K73" s="1" t="s">
        <v>446</v>
      </c>
      <c r="L73" s="1" t="s">
        <v>153</v>
      </c>
      <c r="M73" s="37" t="s">
        <v>632</v>
      </c>
      <c r="N73" s="37"/>
      <c r="O73" s="37"/>
      <c r="P73" s="38"/>
    </row>
    <row r="74" spans="1:16" ht="24" x14ac:dyDescent="0.25">
      <c r="A74" s="36" t="s">
        <v>408</v>
      </c>
      <c r="B74" s="35">
        <v>2018</v>
      </c>
      <c r="C74" s="35">
        <v>2019</v>
      </c>
      <c r="D74" s="36">
        <v>2020</v>
      </c>
      <c r="E74" s="37">
        <v>2015</v>
      </c>
      <c r="F74" s="37">
        <v>146</v>
      </c>
      <c r="G74" s="1" t="s">
        <v>410</v>
      </c>
      <c r="H74" s="1" t="s">
        <v>110</v>
      </c>
      <c r="I74" s="1" t="s">
        <v>416</v>
      </c>
      <c r="J74" s="1" t="s">
        <v>112</v>
      </c>
      <c r="K74" s="1" t="s">
        <v>17</v>
      </c>
      <c r="L74" s="1" t="s">
        <v>112</v>
      </c>
      <c r="M74" s="37" t="s">
        <v>802</v>
      </c>
      <c r="N74" s="37"/>
      <c r="O74" s="37"/>
      <c r="P74" s="38"/>
    </row>
    <row r="75" spans="1:16" ht="24" x14ac:dyDescent="0.25">
      <c r="A75" s="36" t="s">
        <v>431</v>
      </c>
      <c r="B75" s="41"/>
      <c r="C75" s="35">
        <v>2020</v>
      </c>
      <c r="D75" s="36">
        <v>2021</v>
      </c>
      <c r="E75" s="37">
        <v>2016</v>
      </c>
      <c r="F75" s="37">
        <v>149</v>
      </c>
      <c r="G75" s="1" t="s">
        <v>458</v>
      </c>
      <c r="H75" s="3" t="s">
        <v>158</v>
      </c>
      <c r="I75" s="1" t="s">
        <v>487</v>
      </c>
      <c r="J75" s="3" t="s">
        <v>112</v>
      </c>
      <c r="K75" s="1" t="s">
        <v>488</v>
      </c>
      <c r="L75" s="3" t="s">
        <v>132</v>
      </c>
      <c r="M75" s="37" t="s">
        <v>632</v>
      </c>
      <c r="N75" s="37"/>
      <c r="O75" s="37"/>
      <c r="P75" s="38"/>
    </row>
    <row r="76" spans="1:16" ht="24" x14ac:dyDescent="0.25">
      <c r="A76" s="36" t="s">
        <v>420</v>
      </c>
      <c r="B76" s="35">
        <v>2019</v>
      </c>
      <c r="C76" s="35">
        <v>2020</v>
      </c>
      <c r="D76" s="36">
        <v>2021</v>
      </c>
      <c r="E76" s="37">
        <v>2016</v>
      </c>
      <c r="F76" s="37">
        <v>147</v>
      </c>
      <c r="G76" s="1" t="s">
        <v>483</v>
      </c>
      <c r="H76" s="3" t="s">
        <v>112</v>
      </c>
      <c r="I76" s="1" t="s">
        <v>484</v>
      </c>
      <c r="J76" s="3" t="s">
        <v>213</v>
      </c>
      <c r="K76" s="1" t="s">
        <v>485</v>
      </c>
      <c r="L76" s="3" t="s">
        <v>486</v>
      </c>
      <c r="M76" s="37" t="s">
        <v>633</v>
      </c>
      <c r="N76" s="37"/>
      <c r="O76" s="37"/>
      <c r="P76" s="38"/>
    </row>
    <row r="77" spans="1:16" ht="24" x14ac:dyDescent="0.25">
      <c r="A77" s="36" t="s">
        <v>432</v>
      </c>
      <c r="B77" s="41"/>
      <c r="C77" s="35">
        <v>2020</v>
      </c>
      <c r="D77" s="36">
        <v>2021</v>
      </c>
      <c r="E77" s="37">
        <v>2016</v>
      </c>
      <c r="F77" s="37">
        <v>146</v>
      </c>
      <c r="G77" s="1" t="s">
        <v>478</v>
      </c>
      <c r="H77" s="3" t="s">
        <v>112</v>
      </c>
      <c r="I77" s="1" t="s">
        <v>479</v>
      </c>
      <c r="J77" s="3" t="s">
        <v>112</v>
      </c>
      <c r="K77" s="1" t="s">
        <v>480</v>
      </c>
      <c r="L77" s="3" t="s">
        <v>147</v>
      </c>
      <c r="M77" s="37" t="s">
        <v>632</v>
      </c>
      <c r="N77" s="37"/>
      <c r="O77" s="37"/>
      <c r="P77" s="38"/>
    </row>
    <row r="78" spans="1:16" ht="24" x14ac:dyDescent="0.25">
      <c r="A78" s="36" t="s">
        <v>421</v>
      </c>
      <c r="B78" s="35">
        <v>2019</v>
      </c>
      <c r="C78" s="35">
        <v>2020</v>
      </c>
      <c r="D78" s="40"/>
      <c r="E78" s="37">
        <v>2016</v>
      </c>
      <c r="F78" s="37">
        <v>146</v>
      </c>
      <c r="G78" s="29" t="s">
        <v>481</v>
      </c>
      <c r="H78" s="3" t="s">
        <v>137</v>
      </c>
      <c r="I78" s="1" t="s">
        <v>482</v>
      </c>
      <c r="J78" s="3" t="s">
        <v>112</v>
      </c>
      <c r="K78" s="29" t="s">
        <v>161</v>
      </c>
      <c r="L78" s="3" t="s">
        <v>123</v>
      </c>
      <c r="M78" s="37" t="s">
        <v>632</v>
      </c>
      <c r="N78" s="37"/>
      <c r="O78" s="37"/>
      <c r="P78" s="38"/>
    </row>
    <row r="79" spans="1:16" ht="24" x14ac:dyDescent="0.25">
      <c r="A79" s="36" t="s">
        <v>529</v>
      </c>
      <c r="B79" s="41"/>
      <c r="C79" s="41"/>
      <c r="D79" s="36">
        <v>2021</v>
      </c>
      <c r="E79" s="37">
        <v>2016</v>
      </c>
      <c r="F79" s="37">
        <v>147</v>
      </c>
      <c r="G79" s="1" t="s">
        <v>71</v>
      </c>
      <c r="H79" s="3" t="s">
        <v>112</v>
      </c>
      <c r="I79" s="1" t="s">
        <v>530</v>
      </c>
      <c r="J79" s="3" t="s">
        <v>112</v>
      </c>
      <c r="K79" s="1" t="s">
        <v>531</v>
      </c>
      <c r="L79" s="3" t="s">
        <v>112</v>
      </c>
      <c r="M79" s="37"/>
      <c r="N79" s="37"/>
      <c r="O79" s="37"/>
      <c r="P79" s="38"/>
    </row>
    <row r="80" spans="1:16" ht="24" x14ac:dyDescent="0.25">
      <c r="A80" s="36" t="s">
        <v>433</v>
      </c>
      <c r="B80" s="41"/>
      <c r="C80" s="35">
        <v>2020</v>
      </c>
      <c r="D80" s="36">
        <v>2021</v>
      </c>
      <c r="E80" s="37">
        <v>2016</v>
      </c>
      <c r="F80" s="37">
        <v>143</v>
      </c>
      <c r="G80" s="1" t="s">
        <v>201</v>
      </c>
      <c r="H80" s="3" t="s">
        <v>112</v>
      </c>
      <c r="I80" s="1" t="s">
        <v>474</v>
      </c>
      <c r="J80" s="3" t="s">
        <v>261</v>
      </c>
      <c r="K80" s="1" t="s">
        <v>475</v>
      </c>
      <c r="L80" s="3" t="s">
        <v>261</v>
      </c>
      <c r="M80" s="37"/>
      <c r="N80" s="37"/>
      <c r="O80" s="37"/>
      <c r="P80" s="38"/>
    </row>
    <row r="81" spans="1:16" ht="24" x14ac:dyDescent="0.25">
      <c r="A81" s="36" t="s">
        <v>422</v>
      </c>
      <c r="B81" s="35">
        <v>2019</v>
      </c>
      <c r="C81" s="41"/>
      <c r="D81" s="40"/>
      <c r="E81" s="37">
        <v>2016</v>
      </c>
      <c r="F81" s="37">
        <v>148</v>
      </c>
      <c r="G81" s="29" t="s">
        <v>122</v>
      </c>
      <c r="H81" s="3" t="s">
        <v>123</v>
      </c>
      <c r="I81" s="1" t="s">
        <v>476</v>
      </c>
      <c r="J81" s="3" t="s">
        <v>112</v>
      </c>
      <c r="K81" s="1" t="s">
        <v>477</v>
      </c>
      <c r="L81" s="3" t="s">
        <v>132</v>
      </c>
      <c r="M81" s="37" t="s">
        <v>632</v>
      </c>
      <c r="N81" s="37"/>
      <c r="O81" s="37"/>
      <c r="P81" s="38"/>
    </row>
    <row r="82" spans="1:16" ht="24" x14ac:dyDescent="0.25">
      <c r="A82" s="36" t="s">
        <v>434</v>
      </c>
      <c r="B82" s="41"/>
      <c r="C82" s="35">
        <v>2020</v>
      </c>
      <c r="D82" s="36">
        <v>2021</v>
      </c>
      <c r="E82" s="37">
        <v>2016</v>
      </c>
      <c r="F82" s="37">
        <v>144</v>
      </c>
      <c r="G82" s="1" t="s">
        <v>470</v>
      </c>
      <c r="H82" s="3" t="s">
        <v>173</v>
      </c>
      <c r="I82" s="1" t="s">
        <v>471</v>
      </c>
      <c r="J82" s="3" t="s">
        <v>112</v>
      </c>
      <c r="K82" s="1" t="s">
        <v>472</v>
      </c>
      <c r="L82" s="3" t="s">
        <v>116</v>
      </c>
      <c r="M82" s="37" t="s">
        <v>632</v>
      </c>
      <c r="N82" s="37"/>
      <c r="O82" s="37"/>
      <c r="P82" s="38"/>
    </row>
    <row r="83" spans="1:16" ht="24" x14ac:dyDescent="0.25">
      <c r="A83" s="36" t="s">
        <v>435</v>
      </c>
      <c r="B83" s="41"/>
      <c r="C83" s="35">
        <v>2020</v>
      </c>
      <c r="D83" s="36">
        <v>2021</v>
      </c>
      <c r="E83" s="37">
        <v>2016</v>
      </c>
      <c r="F83" s="37">
        <v>146</v>
      </c>
      <c r="G83" s="1" t="s">
        <v>263</v>
      </c>
      <c r="H83" s="3" t="s">
        <v>158</v>
      </c>
      <c r="I83" s="1" t="s">
        <v>176</v>
      </c>
      <c r="J83" s="3" t="s">
        <v>112</v>
      </c>
      <c r="K83" s="1" t="s">
        <v>469</v>
      </c>
      <c r="L83" s="3" t="s">
        <v>110</v>
      </c>
      <c r="M83" s="37" t="s">
        <v>632</v>
      </c>
      <c r="N83" s="37"/>
      <c r="O83" s="37"/>
      <c r="P83" s="38"/>
    </row>
    <row r="84" spans="1:16" ht="24" x14ac:dyDescent="0.25">
      <c r="A84" s="36" t="s">
        <v>423</v>
      </c>
      <c r="B84" s="35">
        <v>2019</v>
      </c>
      <c r="C84" s="41"/>
      <c r="D84" s="40"/>
      <c r="E84" s="37">
        <v>2016</v>
      </c>
      <c r="F84" s="37">
        <v>149</v>
      </c>
      <c r="G84" s="1" t="s">
        <v>63</v>
      </c>
      <c r="H84" s="3" t="s">
        <v>112</v>
      </c>
      <c r="I84" s="1" t="s">
        <v>473</v>
      </c>
      <c r="J84" s="3" t="s">
        <v>112</v>
      </c>
      <c r="K84" s="29" t="s">
        <v>124</v>
      </c>
      <c r="L84" s="3" t="s">
        <v>116</v>
      </c>
      <c r="M84" s="37" t="s">
        <v>632</v>
      </c>
      <c r="N84" s="37"/>
      <c r="O84" s="37"/>
      <c r="P84" s="38"/>
    </row>
    <row r="85" spans="1:16" ht="24" x14ac:dyDescent="0.25">
      <c r="A85" s="36" t="s">
        <v>424</v>
      </c>
      <c r="B85" s="35">
        <v>2019</v>
      </c>
      <c r="C85" s="35">
        <v>2020</v>
      </c>
      <c r="D85" s="36">
        <v>2021</v>
      </c>
      <c r="E85" s="37">
        <v>2016</v>
      </c>
      <c r="F85" s="37">
        <v>147</v>
      </c>
      <c r="G85" s="1" t="s">
        <v>466</v>
      </c>
      <c r="H85" s="3" t="s">
        <v>158</v>
      </c>
      <c r="I85" s="1" t="s">
        <v>467</v>
      </c>
      <c r="J85" s="3" t="s">
        <v>112</v>
      </c>
      <c r="K85" s="1" t="s">
        <v>468</v>
      </c>
      <c r="L85" s="3" t="s">
        <v>151</v>
      </c>
      <c r="M85" s="37" t="s">
        <v>632</v>
      </c>
      <c r="N85" s="37"/>
      <c r="O85" s="37"/>
      <c r="P85" s="38"/>
    </row>
    <row r="86" spans="1:16" ht="24" x14ac:dyDescent="0.25">
      <c r="A86" s="36" t="s">
        <v>489</v>
      </c>
      <c r="B86" s="41"/>
      <c r="C86" s="35">
        <v>2020</v>
      </c>
      <c r="D86" s="40"/>
      <c r="E86" s="37">
        <v>2016</v>
      </c>
      <c r="F86" s="37">
        <v>142</v>
      </c>
      <c r="G86" s="1" t="s">
        <v>444</v>
      </c>
      <c r="H86" s="3" t="s">
        <v>110</v>
      </c>
      <c r="I86" s="1" t="s">
        <v>445</v>
      </c>
      <c r="J86" s="3" t="s">
        <v>173</v>
      </c>
      <c r="K86" s="1" t="s">
        <v>446</v>
      </c>
      <c r="L86" s="3" t="s">
        <v>153</v>
      </c>
      <c r="M86" s="37"/>
      <c r="N86" s="37"/>
      <c r="O86" s="37"/>
      <c r="P86" s="38"/>
    </row>
    <row r="87" spans="1:16" ht="24" x14ac:dyDescent="0.25">
      <c r="A87" s="36" t="s">
        <v>436</v>
      </c>
      <c r="B87" s="41"/>
      <c r="C87" s="35">
        <v>2020</v>
      </c>
      <c r="D87" s="36">
        <v>2021</v>
      </c>
      <c r="E87" s="37">
        <v>2016</v>
      </c>
      <c r="F87" s="37">
        <v>144</v>
      </c>
      <c r="G87" s="1" t="s">
        <v>63</v>
      </c>
      <c r="H87" s="3" t="s">
        <v>112</v>
      </c>
      <c r="I87" s="1" t="s">
        <v>465</v>
      </c>
      <c r="J87" s="3" t="s">
        <v>112</v>
      </c>
      <c r="K87" s="29" t="s">
        <v>122</v>
      </c>
      <c r="L87" s="3" t="s">
        <v>123</v>
      </c>
      <c r="M87" s="37" t="s">
        <v>633</v>
      </c>
      <c r="N87" s="37"/>
      <c r="O87" s="37"/>
      <c r="P87" s="38"/>
    </row>
    <row r="88" spans="1:16" ht="24" x14ac:dyDescent="0.25">
      <c r="A88" s="36" t="s">
        <v>437</v>
      </c>
      <c r="B88" s="41"/>
      <c r="C88" s="35">
        <v>2020</v>
      </c>
      <c r="D88" s="36">
        <v>2021</v>
      </c>
      <c r="E88" s="37">
        <v>2016</v>
      </c>
      <c r="F88" s="37">
        <v>148</v>
      </c>
      <c r="G88" s="1" t="s">
        <v>458</v>
      </c>
      <c r="H88" s="3" t="s">
        <v>158</v>
      </c>
      <c r="I88" s="1" t="s">
        <v>459</v>
      </c>
      <c r="J88" s="3" t="s">
        <v>112</v>
      </c>
      <c r="K88" s="1" t="s">
        <v>460</v>
      </c>
      <c r="L88" s="3" t="s">
        <v>151</v>
      </c>
      <c r="M88" s="37" t="s">
        <v>633</v>
      </c>
      <c r="N88" s="37"/>
      <c r="O88" s="37"/>
      <c r="P88" s="38"/>
    </row>
    <row r="89" spans="1:16" ht="24" x14ac:dyDescent="0.25">
      <c r="A89" s="36" t="s">
        <v>425</v>
      </c>
      <c r="B89" s="35">
        <v>2019</v>
      </c>
      <c r="C89" s="35">
        <v>2020</v>
      </c>
      <c r="D89" s="36">
        <v>2021</v>
      </c>
      <c r="E89" s="37">
        <v>2016</v>
      </c>
      <c r="F89" s="37">
        <v>147</v>
      </c>
      <c r="G89" s="1" t="s">
        <v>461</v>
      </c>
      <c r="H89" s="3" t="s">
        <v>261</v>
      </c>
      <c r="I89" s="1" t="s">
        <v>462</v>
      </c>
      <c r="J89" s="3" t="s">
        <v>155</v>
      </c>
      <c r="K89" s="1" t="s">
        <v>221</v>
      </c>
      <c r="L89" s="3" t="s">
        <v>155</v>
      </c>
      <c r="M89" s="37" t="s">
        <v>632</v>
      </c>
      <c r="N89" s="37"/>
      <c r="O89" s="37"/>
      <c r="P89" s="38"/>
    </row>
    <row r="90" spans="1:16" ht="36" x14ac:dyDescent="0.25">
      <c r="A90" s="36" t="s">
        <v>438</v>
      </c>
      <c r="B90" s="41"/>
      <c r="C90" s="35">
        <v>2020</v>
      </c>
      <c r="D90" s="40"/>
      <c r="E90" s="37">
        <v>2016</v>
      </c>
      <c r="F90" s="37">
        <v>148</v>
      </c>
      <c r="G90" s="1" t="s">
        <v>12</v>
      </c>
      <c r="H90" s="3" t="s">
        <v>112</v>
      </c>
      <c r="I90" s="1" t="s">
        <v>463</v>
      </c>
      <c r="J90" s="3" t="s">
        <v>147</v>
      </c>
      <c r="K90" s="1" t="s">
        <v>464</v>
      </c>
      <c r="L90" s="3" t="s">
        <v>147</v>
      </c>
      <c r="M90" s="37" t="s">
        <v>632</v>
      </c>
      <c r="N90" s="37"/>
      <c r="O90" s="37"/>
      <c r="P90" s="38"/>
    </row>
    <row r="91" spans="1:16" ht="24" x14ac:dyDescent="0.25">
      <c r="A91" s="36" t="s">
        <v>426</v>
      </c>
      <c r="B91" s="35">
        <v>2020</v>
      </c>
      <c r="C91" s="35">
        <v>2021</v>
      </c>
      <c r="D91" s="40"/>
      <c r="E91" s="37">
        <v>2017</v>
      </c>
      <c r="F91" s="37">
        <v>128</v>
      </c>
      <c r="G91" s="1" t="s">
        <v>455</v>
      </c>
      <c r="H91" s="1" t="s">
        <v>112</v>
      </c>
      <c r="I91" s="1" t="s">
        <v>456</v>
      </c>
      <c r="J91" s="1" t="s">
        <v>112</v>
      </c>
      <c r="K91" s="1" t="s">
        <v>457</v>
      </c>
      <c r="L91" s="1" t="s">
        <v>112</v>
      </c>
      <c r="M91" s="37"/>
      <c r="N91" s="37"/>
      <c r="O91" s="37"/>
      <c r="P91" s="38"/>
    </row>
    <row r="92" spans="1:16" ht="24" x14ac:dyDescent="0.25">
      <c r="A92" s="36" t="s">
        <v>497</v>
      </c>
      <c r="B92" s="41"/>
      <c r="C92" s="35">
        <v>2021</v>
      </c>
      <c r="D92" s="40"/>
      <c r="E92" s="37">
        <v>2017</v>
      </c>
      <c r="F92" s="37">
        <v>137</v>
      </c>
      <c r="G92" s="1" t="s">
        <v>498</v>
      </c>
      <c r="H92" s="1" t="s">
        <v>499</v>
      </c>
      <c r="I92" s="1" t="s">
        <v>500</v>
      </c>
      <c r="J92" s="1" t="s">
        <v>501</v>
      </c>
      <c r="K92" s="1" t="s">
        <v>502</v>
      </c>
      <c r="L92" s="1" t="s">
        <v>501</v>
      </c>
      <c r="M92" s="37"/>
      <c r="N92" s="37"/>
      <c r="O92" s="37"/>
      <c r="P92" s="38"/>
    </row>
    <row r="93" spans="1:16" ht="48" x14ac:dyDescent="0.25">
      <c r="A93" s="36" t="s">
        <v>503</v>
      </c>
      <c r="B93" s="41"/>
      <c r="C93" s="35">
        <v>2021</v>
      </c>
      <c r="D93" s="36">
        <v>2022</v>
      </c>
      <c r="E93" s="37">
        <v>2017</v>
      </c>
      <c r="F93" s="37">
        <v>149</v>
      </c>
      <c r="G93" s="1" t="s">
        <v>504</v>
      </c>
      <c r="H93" s="1" t="s">
        <v>153</v>
      </c>
      <c r="I93" s="1" t="s">
        <v>505</v>
      </c>
      <c r="J93" s="1" t="s">
        <v>155</v>
      </c>
      <c r="K93" s="1" t="s">
        <v>506</v>
      </c>
      <c r="L93" s="1" t="s">
        <v>155</v>
      </c>
      <c r="M93" s="37"/>
      <c r="N93" s="37"/>
      <c r="O93" s="37"/>
      <c r="P93" s="38"/>
    </row>
    <row r="94" spans="1:16" ht="24" x14ac:dyDescent="0.25">
      <c r="A94" s="36" t="s">
        <v>507</v>
      </c>
      <c r="B94" s="41"/>
      <c r="C94" s="35">
        <v>2021</v>
      </c>
      <c r="D94" s="36">
        <v>2022</v>
      </c>
      <c r="E94" s="37">
        <v>2017</v>
      </c>
      <c r="F94" s="37">
        <v>148</v>
      </c>
      <c r="G94" s="1" t="s">
        <v>447</v>
      </c>
      <c r="H94" s="1" t="s">
        <v>112</v>
      </c>
      <c r="I94" s="1" t="s">
        <v>508</v>
      </c>
      <c r="J94" s="1" t="s">
        <v>173</v>
      </c>
      <c r="K94" s="1" t="s">
        <v>509</v>
      </c>
      <c r="L94" s="1" t="s">
        <v>153</v>
      </c>
      <c r="M94" s="37"/>
      <c r="N94" s="37"/>
      <c r="O94" s="37"/>
      <c r="P94" s="38"/>
    </row>
    <row r="95" spans="1:16" ht="24" x14ac:dyDescent="0.25">
      <c r="A95" s="36" t="s">
        <v>510</v>
      </c>
      <c r="B95" s="41"/>
      <c r="C95" s="35">
        <v>2021</v>
      </c>
      <c r="D95" s="40"/>
      <c r="E95" s="37">
        <v>2017</v>
      </c>
      <c r="F95" s="37">
        <v>147</v>
      </c>
      <c r="G95" s="1" t="s">
        <v>235</v>
      </c>
      <c r="H95" s="1" t="s">
        <v>112</v>
      </c>
      <c r="I95" s="1" t="s">
        <v>511</v>
      </c>
      <c r="J95" s="1" t="s">
        <v>151</v>
      </c>
      <c r="K95" s="1" t="s">
        <v>512</v>
      </c>
      <c r="L95" s="1" t="s">
        <v>513</v>
      </c>
      <c r="M95" s="37"/>
      <c r="N95" s="37"/>
      <c r="O95" s="37"/>
      <c r="P95" s="38"/>
    </row>
    <row r="96" spans="1:16" ht="24" x14ac:dyDescent="0.25">
      <c r="A96" s="36" t="s">
        <v>514</v>
      </c>
      <c r="B96" s="41"/>
      <c r="C96" s="35">
        <v>2021</v>
      </c>
      <c r="D96" s="36">
        <v>2022</v>
      </c>
      <c r="E96" s="37">
        <v>2017</v>
      </c>
      <c r="F96" s="37">
        <v>148</v>
      </c>
      <c r="G96" s="1" t="s">
        <v>15</v>
      </c>
      <c r="H96" s="1" t="s">
        <v>112</v>
      </c>
      <c r="I96" s="1" t="s">
        <v>515</v>
      </c>
      <c r="J96" s="1" t="s">
        <v>112</v>
      </c>
      <c r="K96" s="1" t="s">
        <v>294</v>
      </c>
      <c r="L96" s="1" t="s">
        <v>116</v>
      </c>
      <c r="M96" s="37"/>
      <c r="N96" s="37"/>
      <c r="O96" s="37"/>
      <c r="P96" s="38"/>
    </row>
    <row r="97" spans="1:16" ht="36" x14ac:dyDescent="0.25">
      <c r="A97" s="36" t="s">
        <v>516</v>
      </c>
      <c r="B97" s="41"/>
      <c r="C97" s="35">
        <v>2021</v>
      </c>
      <c r="D97" s="40"/>
      <c r="E97" s="37">
        <v>2017</v>
      </c>
      <c r="F97" s="37">
        <v>147</v>
      </c>
      <c r="G97" s="1" t="s">
        <v>63</v>
      </c>
      <c r="H97" s="1" t="s">
        <v>112</v>
      </c>
      <c r="I97" s="1" t="s">
        <v>517</v>
      </c>
      <c r="J97" s="1" t="s">
        <v>158</v>
      </c>
      <c r="K97" s="1" t="s">
        <v>243</v>
      </c>
      <c r="L97" s="1" t="s">
        <v>158</v>
      </c>
      <c r="M97" s="37"/>
      <c r="N97" s="37"/>
      <c r="O97" s="37"/>
      <c r="P97" s="38"/>
    </row>
    <row r="98" spans="1:16" ht="24" x14ac:dyDescent="0.25">
      <c r="A98" s="36" t="s">
        <v>427</v>
      </c>
      <c r="B98" s="35">
        <v>2020</v>
      </c>
      <c r="C98" s="35">
        <v>2021</v>
      </c>
      <c r="D98" s="36">
        <v>2022</v>
      </c>
      <c r="E98" s="37">
        <v>2017</v>
      </c>
      <c r="F98" s="37">
        <v>147</v>
      </c>
      <c r="G98" s="1" t="s">
        <v>452</v>
      </c>
      <c r="H98" s="1" t="s">
        <v>213</v>
      </c>
      <c r="I98" s="1" t="s">
        <v>453</v>
      </c>
      <c r="J98" s="1" t="s">
        <v>158</v>
      </c>
      <c r="K98" s="1" t="s">
        <v>454</v>
      </c>
      <c r="L98" s="1" t="s">
        <v>158</v>
      </c>
      <c r="M98" s="37"/>
      <c r="N98" s="37"/>
      <c r="O98" s="37"/>
      <c r="P98" s="38"/>
    </row>
    <row r="99" spans="1:16" ht="24" x14ac:dyDescent="0.25">
      <c r="A99" s="36" t="s">
        <v>428</v>
      </c>
      <c r="B99" s="35">
        <v>2020</v>
      </c>
      <c r="C99" s="35">
        <v>2021</v>
      </c>
      <c r="D99" s="40"/>
      <c r="E99" s="37">
        <v>2017</v>
      </c>
      <c r="F99" s="37">
        <v>145</v>
      </c>
      <c r="G99" s="1" t="s">
        <v>331</v>
      </c>
      <c r="H99" s="1" t="s">
        <v>112</v>
      </c>
      <c r="I99" s="1" t="s">
        <v>451</v>
      </c>
      <c r="J99" s="1" t="s">
        <v>112</v>
      </c>
      <c r="K99" s="1" t="s">
        <v>313</v>
      </c>
      <c r="L99" s="1" t="s">
        <v>112</v>
      </c>
      <c r="M99" s="37"/>
      <c r="N99" s="37"/>
      <c r="O99" s="37"/>
      <c r="P99" s="38"/>
    </row>
    <row r="100" spans="1:16" ht="24" x14ac:dyDescent="0.25">
      <c r="A100" s="36" t="s">
        <v>518</v>
      </c>
      <c r="B100" s="41"/>
      <c r="C100" s="35">
        <v>2021</v>
      </c>
      <c r="D100" s="40"/>
      <c r="E100" s="37">
        <v>2017</v>
      </c>
      <c r="F100" s="37">
        <v>148</v>
      </c>
      <c r="G100" s="1" t="s">
        <v>519</v>
      </c>
      <c r="H100" s="1" t="s">
        <v>112</v>
      </c>
      <c r="I100" s="1" t="s">
        <v>520</v>
      </c>
      <c r="J100" s="1" t="s">
        <v>147</v>
      </c>
      <c r="K100" s="1" t="s">
        <v>521</v>
      </c>
      <c r="L100" s="1" t="s">
        <v>147</v>
      </c>
      <c r="M100" s="37"/>
      <c r="N100" s="37"/>
      <c r="O100" s="37"/>
      <c r="P100" s="38"/>
    </row>
    <row r="101" spans="1:16" ht="24" x14ac:dyDescent="0.25">
      <c r="A101" s="36" t="s">
        <v>522</v>
      </c>
      <c r="B101" s="41"/>
      <c r="C101" s="35">
        <v>2021</v>
      </c>
      <c r="D101" s="40"/>
      <c r="E101" s="37">
        <v>2017</v>
      </c>
      <c r="F101" s="37">
        <v>149</v>
      </c>
      <c r="G101" s="1" t="s">
        <v>15</v>
      </c>
      <c r="H101" s="1" t="s">
        <v>112</v>
      </c>
      <c r="I101" s="1" t="s">
        <v>523</v>
      </c>
      <c r="J101" s="1" t="s">
        <v>112</v>
      </c>
      <c r="K101" s="29" t="s">
        <v>122</v>
      </c>
      <c r="L101" s="1" t="s">
        <v>112</v>
      </c>
      <c r="M101" s="37"/>
      <c r="N101" s="37"/>
      <c r="O101" s="37"/>
      <c r="P101" s="38"/>
    </row>
    <row r="102" spans="1:16" ht="36" x14ac:dyDescent="0.25">
      <c r="A102" s="36" t="s">
        <v>524</v>
      </c>
      <c r="B102" s="41"/>
      <c r="C102" s="35">
        <v>2021</v>
      </c>
      <c r="D102" s="36">
        <v>2022</v>
      </c>
      <c r="E102" s="37">
        <v>2017</v>
      </c>
      <c r="F102" s="37">
        <v>148</v>
      </c>
      <c r="G102" s="1" t="s">
        <v>525</v>
      </c>
      <c r="H102" s="1" t="s">
        <v>112</v>
      </c>
      <c r="I102" s="1" t="s">
        <v>526</v>
      </c>
      <c r="J102" s="1" t="s">
        <v>112</v>
      </c>
      <c r="K102" s="29" t="s">
        <v>319</v>
      </c>
      <c r="L102" s="1" t="s">
        <v>158</v>
      </c>
      <c r="M102" s="37"/>
      <c r="N102" s="37"/>
      <c r="O102" s="37"/>
      <c r="P102" s="38"/>
    </row>
    <row r="103" spans="1:16" ht="24" x14ac:dyDescent="0.25">
      <c r="A103" s="36" t="s">
        <v>527</v>
      </c>
      <c r="B103" s="41"/>
      <c r="C103" s="35">
        <v>2021</v>
      </c>
      <c r="D103" s="36">
        <v>2022</v>
      </c>
      <c r="E103" s="37">
        <v>2017</v>
      </c>
      <c r="F103" s="37">
        <v>149</v>
      </c>
      <c r="G103" s="29" t="s">
        <v>178</v>
      </c>
      <c r="H103" s="1" t="s">
        <v>179</v>
      </c>
      <c r="I103" s="1" t="s">
        <v>528</v>
      </c>
      <c r="J103" s="1" t="s">
        <v>116</v>
      </c>
      <c r="K103" s="29" t="s">
        <v>124</v>
      </c>
      <c r="L103" s="1" t="s">
        <v>116</v>
      </c>
      <c r="M103" s="37"/>
      <c r="N103" s="37"/>
      <c r="O103" s="37"/>
      <c r="P103" s="38"/>
    </row>
    <row r="104" spans="1:16" ht="24" x14ac:dyDescent="0.25">
      <c r="A104" s="36" t="s">
        <v>429</v>
      </c>
      <c r="B104" s="35">
        <v>2020</v>
      </c>
      <c r="C104" s="35">
        <v>2021</v>
      </c>
      <c r="D104" s="40"/>
      <c r="E104" s="37">
        <v>2017</v>
      </c>
      <c r="F104" s="37">
        <v>147</v>
      </c>
      <c r="G104" s="1" t="s">
        <v>447</v>
      </c>
      <c r="H104" s="1" t="s">
        <v>112</v>
      </c>
      <c r="I104" s="1" t="s">
        <v>445</v>
      </c>
      <c r="J104" s="1" t="s">
        <v>173</v>
      </c>
      <c r="K104" s="1" t="s">
        <v>446</v>
      </c>
      <c r="L104" s="1" t="s">
        <v>153</v>
      </c>
      <c r="M104" s="37"/>
      <c r="N104" s="37"/>
      <c r="O104" s="37"/>
      <c r="P104" s="38"/>
    </row>
    <row r="105" spans="1:16" ht="24" x14ac:dyDescent="0.25">
      <c r="A105" s="36" t="s">
        <v>430</v>
      </c>
      <c r="B105" s="35">
        <v>2020</v>
      </c>
      <c r="C105" s="41"/>
      <c r="D105" s="40"/>
      <c r="E105" s="37">
        <v>2017</v>
      </c>
      <c r="F105" s="37">
        <v>145</v>
      </c>
      <c r="G105" s="1" t="s">
        <v>54</v>
      </c>
      <c r="H105" s="1" t="s">
        <v>112</v>
      </c>
      <c r="I105" s="1" t="s">
        <v>448</v>
      </c>
      <c r="J105" s="1" t="s">
        <v>112</v>
      </c>
      <c r="K105" s="1" t="s">
        <v>449</v>
      </c>
      <c r="L105" s="1" t="s">
        <v>450</v>
      </c>
      <c r="M105" s="37"/>
      <c r="N105" s="37"/>
      <c r="O105" s="37"/>
      <c r="P105" s="38"/>
    </row>
    <row r="106" spans="1:16" ht="24" x14ac:dyDescent="0.25">
      <c r="A106" s="36" t="s">
        <v>491</v>
      </c>
      <c r="B106" s="35">
        <v>2021</v>
      </c>
      <c r="C106" s="41"/>
      <c r="D106" s="40"/>
      <c r="E106" s="37">
        <v>2018</v>
      </c>
      <c r="F106" s="37">
        <v>144</v>
      </c>
      <c r="G106" s="1" t="s">
        <v>54</v>
      </c>
      <c r="H106" s="1" t="s">
        <v>112</v>
      </c>
      <c r="I106" s="1" t="s">
        <v>448</v>
      </c>
      <c r="J106" s="1" t="s">
        <v>112</v>
      </c>
      <c r="K106" s="1" t="s">
        <v>449</v>
      </c>
      <c r="L106" s="1" t="s">
        <v>450</v>
      </c>
      <c r="M106" s="37"/>
      <c r="N106" s="37"/>
      <c r="O106" s="37"/>
      <c r="P106" s="38"/>
    </row>
    <row r="107" spans="1:16" ht="24" x14ac:dyDescent="0.25">
      <c r="A107" s="36" t="s">
        <v>541</v>
      </c>
      <c r="B107" s="41"/>
      <c r="C107" s="35" t="s">
        <v>559</v>
      </c>
      <c r="D107" s="36" t="s">
        <v>560</v>
      </c>
      <c r="E107" s="37">
        <v>2018</v>
      </c>
      <c r="F107" s="37">
        <v>146</v>
      </c>
      <c r="G107" s="1" t="s">
        <v>15</v>
      </c>
      <c r="H107" s="1" t="s">
        <v>112</v>
      </c>
      <c r="I107" s="1" t="s">
        <v>542</v>
      </c>
      <c r="J107" s="1" t="s">
        <v>543</v>
      </c>
      <c r="K107" s="1" t="s">
        <v>544</v>
      </c>
      <c r="L107" s="1" t="s">
        <v>116</v>
      </c>
      <c r="M107" s="37"/>
      <c r="N107" s="37"/>
      <c r="O107" s="37"/>
      <c r="P107" s="38"/>
    </row>
    <row r="108" spans="1:16" ht="24" x14ac:dyDescent="0.25">
      <c r="A108" s="36" t="s">
        <v>545</v>
      </c>
      <c r="B108" s="41"/>
      <c r="C108" s="35" t="s">
        <v>559</v>
      </c>
      <c r="D108" s="36" t="s">
        <v>560</v>
      </c>
      <c r="E108" s="37">
        <v>2018</v>
      </c>
      <c r="F108" s="37">
        <v>148</v>
      </c>
      <c r="G108" s="1" t="s">
        <v>546</v>
      </c>
      <c r="H108" s="1" t="s">
        <v>173</v>
      </c>
      <c r="I108" s="1" t="s">
        <v>547</v>
      </c>
      <c r="J108" s="1" t="s">
        <v>189</v>
      </c>
      <c r="K108" s="1" t="s">
        <v>156</v>
      </c>
      <c r="L108" s="1" t="s">
        <v>155</v>
      </c>
      <c r="M108" s="37"/>
      <c r="N108" s="37"/>
      <c r="O108" s="37"/>
      <c r="P108" s="38"/>
    </row>
    <row r="109" spans="1:16" ht="24" x14ac:dyDescent="0.25">
      <c r="A109" s="36" t="s">
        <v>548</v>
      </c>
      <c r="B109" s="41"/>
      <c r="C109" s="35">
        <v>2022</v>
      </c>
      <c r="D109" s="36">
        <v>2023</v>
      </c>
      <c r="E109" s="37">
        <v>2018</v>
      </c>
      <c r="F109" s="37">
        <v>147</v>
      </c>
      <c r="G109" s="1" t="s">
        <v>455</v>
      </c>
      <c r="H109" s="1" t="s">
        <v>112</v>
      </c>
      <c r="I109" s="1" t="s">
        <v>549</v>
      </c>
      <c r="J109" s="1" t="s">
        <v>173</v>
      </c>
      <c r="K109" s="1" t="s">
        <v>550</v>
      </c>
      <c r="L109" s="1" t="s">
        <v>205</v>
      </c>
      <c r="M109" s="37"/>
      <c r="N109" s="37"/>
      <c r="O109" s="37"/>
      <c r="P109" s="38"/>
    </row>
    <row r="110" spans="1:16" ht="24" x14ac:dyDescent="0.25">
      <c r="A110" s="36" t="s">
        <v>551</v>
      </c>
      <c r="B110" s="41"/>
      <c r="C110" s="35" t="s">
        <v>559</v>
      </c>
      <c r="D110" s="36" t="s">
        <v>560</v>
      </c>
      <c r="E110" s="37">
        <v>2018</v>
      </c>
      <c r="F110" s="37">
        <v>148</v>
      </c>
      <c r="G110" s="1" t="s">
        <v>175</v>
      </c>
      <c r="H110" s="1" t="s">
        <v>112</v>
      </c>
      <c r="I110" s="1" t="s">
        <v>552</v>
      </c>
      <c r="J110" s="1" t="s">
        <v>112</v>
      </c>
      <c r="K110" s="1" t="s">
        <v>208</v>
      </c>
      <c r="L110" s="1" t="s">
        <v>112</v>
      </c>
      <c r="M110" s="37"/>
      <c r="N110" s="37"/>
      <c r="O110" s="37"/>
      <c r="P110" s="38"/>
    </row>
    <row r="111" spans="1:16" ht="24" x14ac:dyDescent="0.25">
      <c r="A111" s="36" t="s">
        <v>553</v>
      </c>
      <c r="B111" s="41"/>
      <c r="C111" s="35" t="s">
        <v>559</v>
      </c>
      <c r="D111" s="36" t="s">
        <v>560</v>
      </c>
      <c r="E111" s="37">
        <v>2018</v>
      </c>
      <c r="F111" s="37">
        <v>149</v>
      </c>
      <c r="G111" s="1" t="s">
        <v>554</v>
      </c>
      <c r="H111" s="1" t="s">
        <v>137</v>
      </c>
      <c r="I111" s="1" t="s">
        <v>555</v>
      </c>
      <c r="J111" s="1" t="s">
        <v>556</v>
      </c>
      <c r="K111" s="1" t="s">
        <v>557</v>
      </c>
      <c r="L111" s="1" t="s">
        <v>189</v>
      </c>
      <c r="M111" s="37"/>
      <c r="N111" s="37"/>
      <c r="O111" s="37"/>
      <c r="P111" s="38"/>
    </row>
    <row r="112" spans="1:16" ht="24" x14ac:dyDescent="0.25">
      <c r="A112" s="36" t="s">
        <v>558</v>
      </c>
      <c r="B112" s="41"/>
      <c r="C112" s="35">
        <v>2022</v>
      </c>
      <c r="D112" s="41"/>
      <c r="E112" s="37">
        <v>2018</v>
      </c>
      <c r="F112" s="37">
        <v>147</v>
      </c>
      <c r="G112" s="29" t="s">
        <v>561</v>
      </c>
      <c r="H112" s="1" t="s">
        <v>145</v>
      </c>
      <c r="I112" s="1" t="s">
        <v>562</v>
      </c>
      <c r="J112" s="1" t="s">
        <v>112</v>
      </c>
      <c r="K112" s="1" t="s">
        <v>251</v>
      </c>
      <c r="L112" s="1" t="s">
        <v>123</v>
      </c>
      <c r="M112" s="37"/>
      <c r="N112" s="37"/>
      <c r="O112" s="37"/>
      <c r="P112" s="38"/>
    </row>
    <row r="113" spans="1:16" ht="24" x14ac:dyDescent="0.25">
      <c r="A113" s="36" t="s">
        <v>563</v>
      </c>
      <c r="B113" s="41"/>
      <c r="C113" s="35" t="s">
        <v>559</v>
      </c>
      <c r="D113" s="36" t="s">
        <v>560</v>
      </c>
      <c r="E113" s="37">
        <v>2018</v>
      </c>
      <c r="F113" s="37">
        <v>147</v>
      </c>
      <c r="G113" s="1" t="s">
        <v>564</v>
      </c>
      <c r="H113" s="1" t="s">
        <v>486</v>
      </c>
      <c r="I113" s="1" t="s">
        <v>565</v>
      </c>
      <c r="J113" s="1" t="s">
        <v>494</v>
      </c>
      <c r="K113" s="1" t="s">
        <v>566</v>
      </c>
      <c r="L113" s="1" t="s">
        <v>494</v>
      </c>
      <c r="M113" s="37"/>
      <c r="N113" s="37"/>
      <c r="O113" s="37"/>
      <c r="P113" s="38"/>
    </row>
    <row r="114" spans="1:16" ht="24" x14ac:dyDescent="0.25">
      <c r="A114" s="36" t="s">
        <v>567</v>
      </c>
      <c r="B114" s="41"/>
      <c r="C114" s="35" t="s">
        <v>559</v>
      </c>
      <c r="D114" s="36" t="s">
        <v>560</v>
      </c>
      <c r="E114" s="37">
        <v>2018</v>
      </c>
      <c r="F114" s="37">
        <v>146</v>
      </c>
      <c r="G114" s="1" t="s">
        <v>25</v>
      </c>
      <c r="H114" s="1" t="s">
        <v>112</v>
      </c>
      <c r="I114" s="1" t="s">
        <v>568</v>
      </c>
      <c r="J114" s="1" t="s">
        <v>112</v>
      </c>
      <c r="K114" s="29" t="s">
        <v>161</v>
      </c>
      <c r="L114" s="1" t="s">
        <v>123</v>
      </c>
      <c r="M114" s="37"/>
      <c r="N114" s="37"/>
      <c r="O114" s="37"/>
      <c r="P114" s="38"/>
    </row>
    <row r="115" spans="1:16" ht="24" x14ac:dyDescent="0.25">
      <c r="A115" s="36" t="s">
        <v>569</v>
      </c>
      <c r="B115" s="41"/>
      <c r="C115" s="35" t="s">
        <v>559</v>
      </c>
      <c r="D115" s="36" t="s">
        <v>560</v>
      </c>
      <c r="E115" s="37">
        <v>2018</v>
      </c>
      <c r="F115" s="37">
        <v>144</v>
      </c>
      <c r="G115" s="1" t="s">
        <v>71</v>
      </c>
      <c r="H115" s="1" t="s">
        <v>112</v>
      </c>
      <c r="I115" s="1" t="s">
        <v>570</v>
      </c>
      <c r="J115" s="1" t="s">
        <v>112</v>
      </c>
      <c r="K115" s="1" t="s">
        <v>477</v>
      </c>
      <c r="L115" s="1" t="s">
        <v>132</v>
      </c>
      <c r="M115" s="37"/>
      <c r="N115" s="37"/>
      <c r="O115" s="37"/>
      <c r="P115" s="38"/>
    </row>
    <row r="116" spans="1:16" ht="24" x14ac:dyDescent="0.25">
      <c r="A116" s="36" t="s">
        <v>571</v>
      </c>
      <c r="B116" s="41"/>
      <c r="C116" s="35" t="s">
        <v>559</v>
      </c>
      <c r="D116" s="36" t="s">
        <v>560</v>
      </c>
      <c r="E116" s="37">
        <v>2018</v>
      </c>
      <c r="F116" s="37">
        <v>146</v>
      </c>
      <c r="G116" s="29" t="s">
        <v>572</v>
      </c>
      <c r="H116" s="1" t="s">
        <v>173</v>
      </c>
      <c r="I116" s="1" t="s">
        <v>573</v>
      </c>
      <c r="J116" s="1" t="s">
        <v>116</v>
      </c>
      <c r="K116" s="1" t="s">
        <v>472</v>
      </c>
      <c r="L116" s="1" t="s">
        <v>116</v>
      </c>
      <c r="M116" s="37"/>
      <c r="N116" s="37"/>
      <c r="O116" s="37"/>
      <c r="P116" s="38"/>
    </row>
    <row r="117" spans="1:16" ht="24" x14ac:dyDescent="0.25">
      <c r="A117" s="36" t="s">
        <v>492</v>
      </c>
      <c r="B117" s="35">
        <v>2021</v>
      </c>
      <c r="C117" s="35" t="s">
        <v>559</v>
      </c>
      <c r="D117" s="36" t="s">
        <v>560</v>
      </c>
      <c r="E117" s="37">
        <v>2018</v>
      </c>
      <c r="F117" s="37">
        <v>145</v>
      </c>
      <c r="G117" s="1" t="s">
        <v>186</v>
      </c>
      <c r="H117" s="1" t="s">
        <v>494</v>
      </c>
      <c r="I117" s="1" t="s">
        <v>495</v>
      </c>
      <c r="J117" s="1" t="s">
        <v>189</v>
      </c>
      <c r="K117" s="1" t="s">
        <v>496</v>
      </c>
      <c r="L117" s="1" t="s">
        <v>123</v>
      </c>
      <c r="M117" s="37"/>
      <c r="N117" s="37"/>
      <c r="O117" s="37"/>
      <c r="P117" s="38"/>
    </row>
    <row r="118" spans="1:16" ht="24" x14ac:dyDescent="0.25">
      <c r="A118" s="36" t="s">
        <v>493</v>
      </c>
      <c r="B118" s="35">
        <v>2021</v>
      </c>
      <c r="C118" s="35" t="s">
        <v>559</v>
      </c>
      <c r="D118" s="36" t="s">
        <v>560</v>
      </c>
      <c r="E118" s="37">
        <v>2018</v>
      </c>
      <c r="F118" s="37">
        <v>147</v>
      </c>
      <c r="G118" s="1" t="s">
        <v>355</v>
      </c>
      <c r="H118" s="1" t="s">
        <v>112</v>
      </c>
      <c r="I118" s="1" t="s">
        <v>482</v>
      </c>
      <c r="J118" s="1" t="s">
        <v>112</v>
      </c>
      <c r="K118" s="29" t="s">
        <v>161</v>
      </c>
      <c r="L118" s="1" t="s">
        <v>123</v>
      </c>
      <c r="M118" s="37"/>
      <c r="N118" s="37"/>
      <c r="O118" s="37"/>
      <c r="P118" s="38"/>
    </row>
    <row r="119" spans="1:16" ht="24" x14ac:dyDescent="0.25">
      <c r="A119" s="36" t="s">
        <v>574</v>
      </c>
      <c r="B119" s="41"/>
      <c r="C119" s="35" t="s">
        <v>559</v>
      </c>
      <c r="D119" s="36" t="s">
        <v>560</v>
      </c>
      <c r="E119" s="37">
        <v>2018</v>
      </c>
      <c r="F119" s="37">
        <v>148</v>
      </c>
      <c r="G119" s="29" t="s">
        <v>127</v>
      </c>
      <c r="H119" s="1" t="s">
        <v>112</v>
      </c>
      <c r="I119" s="1" t="s">
        <v>575</v>
      </c>
      <c r="J119" s="1" t="s">
        <v>173</v>
      </c>
      <c r="K119" s="1" t="s">
        <v>576</v>
      </c>
      <c r="L119" s="1" t="s">
        <v>173</v>
      </c>
      <c r="M119" s="37"/>
      <c r="N119" s="37"/>
      <c r="O119" s="37"/>
      <c r="P119" s="38"/>
    </row>
    <row r="120" spans="1:16" ht="24" x14ac:dyDescent="0.25">
      <c r="A120" s="36" t="s">
        <v>577</v>
      </c>
      <c r="B120" s="41"/>
      <c r="C120" s="35" t="s">
        <v>559</v>
      </c>
      <c r="D120" s="41"/>
      <c r="E120" s="37">
        <v>2018</v>
      </c>
      <c r="F120" s="37">
        <v>148</v>
      </c>
      <c r="G120" s="1" t="s">
        <v>82</v>
      </c>
      <c r="H120" s="1" t="s">
        <v>112</v>
      </c>
      <c r="I120" s="1" t="s">
        <v>578</v>
      </c>
      <c r="J120" s="1" t="s">
        <v>158</v>
      </c>
      <c r="K120" s="29" t="s">
        <v>157</v>
      </c>
      <c r="L120" s="1" t="s">
        <v>158</v>
      </c>
      <c r="M120" s="37"/>
      <c r="N120" s="37"/>
      <c r="O120" s="37"/>
      <c r="P120" s="38"/>
    </row>
    <row r="121" spans="1:16" ht="48" x14ac:dyDescent="0.25">
      <c r="A121" s="36" t="s">
        <v>532</v>
      </c>
      <c r="B121" s="35">
        <v>2022</v>
      </c>
      <c r="C121" s="43"/>
      <c r="D121" s="44"/>
      <c r="E121" s="37">
        <v>2019</v>
      </c>
      <c r="F121" s="37">
        <v>145</v>
      </c>
      <c r="G121" s="1" t="s">
        <v>533</v>
      </c>
      <c r="H121" s="1" t="s">
        <v>205</v>
      </c>
      <c r="I121" s="1" t="s">
        <v>505</v>
      </c>
      <c r="J121" s="1" t="s">
        <v>155</v>
      </c>
      <c r="K121" s="1" t="s">
        <v>506</v>
      </c>
      <c r="L121" s="1" t="s">
        <v>155</v>
      </c>
      <c r="M121" s="37"/>
      <c r="N121" s="37"/>
      <c r="O121" s="37"/>
      <c r="P121" s="38"/>
    </row>
    <row r="122" spans="1:16" ht="24" x14ac:dyDescent="0.25">
      <c r="A122" s="36" t="s">
        <v>579</v>
      </c>
      <c r="B122" s="43"/>
      <c r="C122" s="35" t="s">
        <v>560</v>
      </c>
      <c r="D122" s="37" t="s">
        <v>490</v>
      </c>
      <c r="E122" s="37">
        <v>2019</v>
      </c>
      <c r="F122" s="37">
        <v>146</v>
      </c>
      <c r="G122" s="1" t="s">
        <v>600</v>
      </c>
      <c r="H122" s="1" t="s">
        <v>205</v>
      </c>
      <c r="I122" s="1" t="s">
        <v>615</v>
      </c>
      <c r="J122" s="1" t="s">
        <v>112</v>
      </c>
      <c r="K122" s="1" t="s">
        <v>621</v>
      </c>
      <c r="L122" s="1" t="s">
        <v>112</v>
      </c>
      <c r="M122" s="37"/>
      <c r="N122" s="37"/>
      <c r="O122" s="37"/>
      <c r="P122" s="38"/>
    </row>
    <row r="123" spans="1:16" ht="24" x14ac:dyDescent="0.25">
      <c r="A123" s="36" t="s">
        <v>580</v>
      </c>
      <c r="B123" s="43"/>
      <c r="C123" s="35">
        <v>2023</v>
      </c>
      <c r="D123" s="37" t="s">
        <v>490</v>
      </c>
      <c r="E123" s="37">
        <v>2019</v>
      </c>
      <c r="F123" s="37">
        <v>148</v>
      </c>
      <c r="G123" s="1" t="s">
        <v>408</v>
      </c>
      <c r="H123" s="1" t="s">
        <v>112</v>
      </c>
      <c r="I123" s="1" t="s">
        <v>616</v>
      </c>
      <c r="J123" s="1" t="s">
        <v>112</v>
      </c>
      <c r="K123" s="1" t="s">
        <v>622</v>
      </c>
      <c r="L123" s="1" t="s">
        <v>147</v>
      </c>
      <c r="M123" s="37"/>
      <c r="N123" s="37"/>
      <c r="O123" s="37"/>
      <c r="P123" s="38"/>
    </row>
    <row r="124" spans="1:16" ht="24" x14ac:dyDescent="0.25">
      <c r="A124" s="36" t="s">
        <v>581</v>
      </c>
      <c r="B124" s="43"/>
      <c r="C124" s="35" t="s">
        <v>560</v>
      </c>
      <c r="D124" s="37" t="s">
        <v>490</v>
      </c>
      <c r="E124" s="37">
        <v>2019</v>
      </c>
      <c r="F124" s="37">
        <v>148.5</v>
      </c>
      <c r="G124" s="1" t="s">
        <v>600</v>
      </c>
      <c r="H124" s="1" t="s">
        <v>205</v>
      </c>
      <c r="I124" s="1" t="s">
        <v>617</v>
      </c>
      <c r="J124" s="1" t="s">
        <v>112</v>
      </c>
      <c r="K124" s="1" t="s">
        <v>331</v>
      </c>
      <c r="L124" s="1" t="s">
        <v>112</v>
      </c>
      <c r="M124" s="37"/>
      <c r="N124" s="37"/>
      <c r="O124" s="37"/>
      <c r="P124" s="38"/>
    </row>
    <row r="125" spans="1:16" ht="24" x14ac:dyDescent="0.25">
      <c r="A125" s="36" t="s">
        <v>582</v>
      </c>
      <c r="B125" s="43"/>
      <c r="C125" s="35" t="s">
        <v>560</v>
      </c>
      <c r="D125" s="37" t="s">
        <v>490</v>
      </c>
      <c r="E125" s="37">
        <v>2019</v>
      </c>
      <c r="F125" s="37">
        <v>147</v>
      </c>
      <c r="G125" s="29" t="s">
        <v>136</v>
      </c>
      <c r="H125" s="1" t="s">
        <v>137</v>
      </c>
      <c r="I125" s="1" t="s">
        <v>308</v>
      </c>
      <c r="J125" s="1" t="s">
        <v>112</v>
      </c>
      <c r="K125" s="29" t="s">
        <v>122</v>
      </c>
      <c r="L125" s="1" t="s">
        <v>123</v>
      </c>
      <c r="M125" s="37"/>
      <c r="N125" s="37"/>
      <c r="O125" s="37"/>
      <c r="P125" s="38"/>
    </row>
    <row r="126" spans="1:16" ht="24" x14ac:dyDescent="0.25">
      <c r="A126" s="36" t="s">
        <v>583</v>
      </c>
      <c r="B126" s="43"/>
      <c r="C126" s="35" t="s">
        <v>560</v>
      </c>
      <c r="D126" s="37" t="s">
        <v>490</v>
      </c>
      <c r="E126" s="37">
        <v>2019</v>
      </c>
      <c r="F126" s="37">
        <v>147</v>
      </c>
      <c r="G126" s="1" t="s">
        <v>17</v>
      </c>
      <c r="H126" s="1" t="s">
        <v>112</v>
      </c>
      <c r="I126" s="1" t="s">
        <v>618</v>
      </c>
      <c r="J126" s="1" t="s">
        <v>450</v>
      </c>
      <c r="K126" s="1" t="s">
        <v>623</v>
      </c>
      <c r="L126" s="1" t="s">
        <v>450</v>
      </c>
      <c r="M126" s="37"/>
      <c r="N126" s="37"/>
      <c r="O126" s="37"/>
      <c r="P126" s="38"/>
    </row>
    <row r="127" spans="1:16" ht="24" x14ac:dyDescent="0.25">
      <c r="A127" s="36" t="s">
        <v>584</v>
      </c>
      <c r="B127" s="43"/>
      <c r="C127" s="35">
        <v>2023</v>
      </c>
      <c r="D127" s="37" t="s">
        <v>490</v>
      </c>
      <c r="E127" s="37">
        <v>2019</v>
      </c>
      <c r="F127" s="37">
        <v>141</v>
      </c>
      <c r="G127" s="1" t="s">
        <v>405</v>
      </c>
      <c r="H127" s="1" t="s">
        <v>112</v>
      </c>
      <c r="I127" s="1" t="s">
        <v>619</v>
      </c>
      <c r="J127" s="1" t="s">
        <v>112</v>
      </c>
      <c r="K127" s="29" t="s">
        <v>136</v>
      </c>
      <c r="L127" s="1" t="s">
        <v>137</v>
      </c>
      <c r="M127" s="37"/>
      <c r="N127" s="37"/>
      <c r="O127" s="37"/>
      <c r="P127" s="38"/>
    </row>
    <row r="128" spans="1:16" ht="24" x14ac:dyDescent="0.25">
      <c r="A128" s="36" t="s">
        <v>585</v>
      </c>
      <c r="B128" s="43"/>
      <c r="C128" s="35" t="s">
        <v>560</v>
      </c>
      <c r="D128" s="37" t="s">
        <v>490</v>
      </c>
      <c r="E128" s="37">
        <v>2019</v>
      </c>
      <c r="F128" s="37">
        <v>146</v>
      </c>
      <c r="G128" s="1" t="s">
        <v>601</v>
      </c>
      <c r="H128" s="1" t="s">
        <v>486</v>
      </c>
      <c r="I128" s="1" t="s">
        <v>620</v>
      </c>
      <c r="J128" s="1" t="s">
        <v>112</v>
      </c>
      <c r="K128" s="29" t="s">
        <v>124</v>
      </c>
      <c r="L128" s="1" t="s">
        <v>116</v>
      </c>
      <c r="M128" s="37"/>
      <c r="N128" s="37"/>
      <c r="O128" s="37"/>
      <c r="P128" s="38"/>
    </row>
    <row r="129" spans="1:16" ht="24" x14ac:dyDescent="0.25">
      <c r="A129" s="36" t="s">
        <v>534</v>
      </c>
      <c r="B129" s="35" t="s">
        <v>559</v>
      </c>
      <c r="C129" s="35" t="s">
        <v>560</v>
      </c>
      <c r="D129" s="37" t="s">
        <v>490</v>
      </c>
      <c r="E129" s="37">
        <v>2019</v>
      </c>
      <c r="F129" s="37">
        <v>132</v>
      </c>
      <c r="G129" s="1" t="s">
        <v>535</v>
      </c>
      <c r="H129" s="1" t="s">
        <v>173</v>
      </c>
      <c r="I129" s="1" t="s">
        <v>536</v>
      </c>
      <c r="J129" s="1" t="s">
        <v>155</v>
      </c>
      <c r="K129" s="1" t="s">
        <v>537</v>
      </c>
      <c r="L129" s="1" t="s">
        <v>155</v>
      </c>
      <c r="M129" s="37"/>
      <c r="N129" s="37"/>
      <c r="O129" s="37"/>
      <c r="P129" s="38"/>
    </row>
    <row r="130" spans="1:16" ht="24" x14ac:dyDescent="0.25">
      <c r="A130" s="36" t="s">
        <v>586</v>
      </c>
      <c r="B130" s="43"/>
      <c r="C130" s="35" t="s">
        <v>560</v>
      </c>
      <c r="D130" s="37" t="s">
        <v>490</v>
      </c>
      <c r="E130" s="37">
        <v>2019</v>
      </c>
      <c r="F130" s="37">
        <v>149</v>
      </c>
      <c r="G130" s="1" t="s">
        <v>535</v>
      </c>
      <c r="H130" s="1" t="s">
        <v>173</v>
      </c>
      <c r="I130" s="1" t="s">
        <v>627</v>
      </c>
      <c r="J130" s="1" t="s">
        <v>112</v>
      </c>
      <c r="K130" s="29" t="s">
        <v>165</v>
      </c>
      <c r="L130" s="1" t="s">
        <v>147</v>
      </c>
      <c r="M130" s="37"/>
      <c r="N130" s="37"/>
      <c r="O130" s="37"/>
      <c r="P130" s="38"/>
    </row>
    <row r="131" spans="1:16" ht="24" x14ac:dyDescent="0.25">
      <c r="A131" s="36" t="s">
        <v>587</v>
      </c>
      <c r="B131" s="43"/>
      <c r="C131" s="35" t="s">
        <v>560</v>
      </c>
      <c r="D131" s="37" t="s">
        <v>490</v>
      </c>
      <c r="E131" s="37">
        <v>2019</v>
      </c>
      <c r="F131" s="37">
        <v>149</v>
      </c>
      <c r="G131" s="1" t="s">
        <v>624</v>
      </c>
      <c r="H131" s="1" t="s">
        <v>486</v>
      </c>
      <c r="I131" s="1" t="s">
        <v>628</v>
      </c>
      <c r="J131" s="1" t="s">
        <v>112</v>
      </c>
      <c r="K131" s="1" t="s">
        <v>243</v>
      </c>
      <c r="L131" s="1" t="s">
        <v>158</v>
      </c>
      <c r="M131" s="37"/>
      <c r="N131" s="37"/>
      <c r="O131" s="37"/>
      <c r="P131" s="38"/>
    </row>
    <row r="132" spans="1:16" ht="24" x14ac:dyDescent="0.25">
      <c r="A132" s="36" t="s">
        <v>588</v>
      </c>
      <c r="B132" s="43"/>
      <c r="C132" s="35" t="s">
        <v>560</v>
      </c>
      <c r="D132" s="37" t="s">
        <v>490</v>
      </c>
      <c r="E132" s="37">
        <v>2019</v>
      </c>
      <c r="F132" s="37">
        <v>141</v>
      </c>
      <c r="G132" s="1" t="s">
        <v>625</v>
      </c>
      <c r="H132" s="1" t="s">
        <v>112</v>
      </c>
      <c r="I132" s="1" t="s">
        <v>629</v>
      </c>
      <c r="J132" s="1" t="s">
        <v>112</v>
      </c>
      <c r="K132" s="1" t="s">
        <v>266</v>
      </c>
      <c r="L132" s="1" t="s">
        <v>137</v>
      </c>
      <c r="M132" s="37"/>
      <c r="N132" s="37"/>
      <c r="O132" s="37"/>
      <c r="P132" s="38"/>
    </row>
    <row r="133" spans="1:16" ht="24" x14ac:dyDescent="0.25">
      <c r="A133" s="36" t="s">
        <v>589</v>
      </c>
      <c r="B133" s="43"/>
      <c r="C133" s="35">
        <v>2023</v>
      </c>
      <c r="D133" s="37" t="s">
        <v>490</v>
      </c>
      <c r="E133" s="37">
        <v>2019</v>
      </c>
      <c r="F133" s="37">
        <v>146</v>
      </c>
      <c r="G133" s="1" t="s">
        <v>626</v>
      </c>
      <c r="H133" s="1" t="s">
        <v>110</v>
      </c>
      <c r="I133" s="1" t="s">
        <v>630</v>
      </c>
      <c r="J133" s="1" t="s">
        <v>112</v>
      </c>
      <c r="K133" s="1" t="s">
        <v>191</v>
      </c>
      <c r="L133" s="1" t="s">
        <v>158</v>
      </c>
      <c r="M133" s="37"/>
      <c r="N133" s="37"/>
      <c r="O133" s="37"/>
      <c r="P133" s="38"/>
    </row>
    <row r="134" spans="1:16" ht="24" x14ac:dyDescent="0.25">
      <c r="A134" s="36" t="s">
        <v>590</v>
      </c>
      <c r="B134" s="43"/>
      <c r="C134" s="35">
        <v>2023</v>
      </c>
      <c r="D134" s="37" t="s">
        <v>490</v>
      </c>
      <c r="E134" s="37">
        <v>2019</v>
      </c>
      <c r="F134" s="37">
        <v>143</v>
      </c>
      <c r="G134" s="1" t="s">
        <v>408</v>
      </c>
      <c r="H134" s="1" t="s">
        <v>112</v>
      </c>
      <c r="I134" s="1" t="s">
        <v>631</v>
      </c>
      <c r="J134" s="1" t="s">
        <v>112</v>
      </c>
      <c r="K134" s="29" t="s">
        <v>122</v>
      </c>
      <c r="L134" s="1" t="s">
        <v>123</v>
      </c>
      <c r="M134" s="37"/>
      <c r="N134" s="37"/>
      <c r="O134" s="37"/>
      <c r="P134" s="38"/>
    </row>
    <row r="135" spans="1:16" ht="36" x14ac:dyDescent="0.25">
      <c r="A135" s="36" t="s">
        <v>538</v>
      </c>
      <c r="B135" s="35" t="s">
        <v>559</v>
      </c>
      <c r="C135" s="35" t="s">
        <v>560</v>
      </c>
      <c r="D135" s="37" t="s">
        <v>490</v>
      </c>
      <c r="E135" s="37">
        <v>2019</v>
      </c>
      <c r="F135" s="37">
        <v>145</v>
      </c>
      <c r="G135" s="1" t="s">
        <v>539</v>
      </c>
      <c r="H135" s="1" t="s">
        <v>173</v>
      </c>
      <c r="I135" s="1" t="s">
        <v>540</v>
      </c>
      <c r="J135" s="1" t="s">
        <v>112</v>
      </c>
      <c r="K135" s="29" t="s">
        <v>178</v>
      </c>
      <c r="L135" s="1" t="s">
        <v>179</v>
      </c>
      <c r="M135" s="37"/>
      <c r="N135" s="37"/>
      <c r="O135" s="37"/>
      <c r="P135" s="38"/>
    </row>
    <row r="136" spans="1:16" ht="24" x14ac:dyDescent="0.25">
      <c r="A136" s="36" t="s">
        <v>591</v>
      </c>
      <c r="B136" s="43"/>
      <c r="C136" s="35" t="s">
        <v>560</v>
      </c>
      <c r="D136" s="37" t="s">
        <v>490</v>
      </c>
      <c r="E136" s="37">
        <v>2019</v>
      </c>
      <c r="F136" s="37">
        <v>149</v>
      </c>
      <c r="G136" s="29" t="s">
        <v>561</v>
      </c>
      <c r="H136" s="1" t="s">
        <v>145</v>
      </c>
      <c r="I136" s="1" t="s">
        <v>612</v>
      </c>
      <c r="J136" s="1" t="s">
        <v>112</v>
      </c>
      <c r="K136" s="29" t="s">
        <v>292</v>
      </c>
      <c r="L136" s="1" t="s">
        <v>112</v>
      </c>
      <c r="M136" s="37"/>
      <c r="N136" s="37"/>
      <c r="O136" s="37"/>
      <c r="P136" s="38"/>
    </row>
    <row r="137" spans="1:16" ht="24" x14ac:dyDescent="0.25">
      <c r="A137" s="36" t="s">
        <v>592</v>
      </c>
      <c r="B137" s="43"/>
      <c r="C137" s="35" t="s">
        <v>560</v>
      </c>
      <c r="D137" s="37" t="s">
        <v>490</v>
      </c>
      <c r="E137" s="37">
        <v>2019</v>
      </c>
      <c r="F137" s="37">
        <v>141</v>
      </c>
      <c r="G137" s="1" t="s">
        <v>24</v>
      </c>
      <c r="H137" s="1" t="s">
        <v>112</v>
      </c>
      <c r="I137" s="1" t="s">
        <v>613</v>
      </c>
      <c r="J137" s="1" t="s">
        <v>112</v>
      </c>
      <c r="K137" s="1" t="s">
        <v>614</v>
      </c>
      <c r="L137" s="1" t="s">
        <v>155</v>
      </c>
      <c r="M137" s="37"/>
      <c r="N137" s="37"/>
      <c r="O137" s="37"/>
      <c r="P137" s="38"/>
    </row>
    <row r="138" spans="1:16" ht="24" x14ac:dyDescent="0.25">
      <c r="A138" s="36" t="s">
        <v>593</v>
      </c>
      <c r="B138" s="35">
        <v>2023</v>
      </c>
      <c r="C138" s="37" t="s">
        <v>490</v>
      </c>
      <c r="D138" s="37" t="s">
        <v>490</v>
      </c>
      <c r="E138" s="37">
        <v>2020</v>
      </c>
      <c r="F138" s="37">
        <v>141</v>
      </c>
      <c r="G138" s="1" t="s">
        <v>201</v>
      </c>
      <c r="H138" s="1" t="s">
        <v>112</v>
      </c>
      <c r="I138" s="1" t="s">
        <v>604</v>
      </c>
      <c r="J138" s="1" t="s">
        <v>112</v>
      </c>
      <c r="K138" s="29" t="s">
        <v>124</v>
      </c>
      <c r="L138" s="1" t="s">
        <v>116</v>
      </c>
      <c r="M138" s="37"/>
      <c r="N138" s="37"/>
      <c r="O138" s="37"/>
      <c r="P138" s="38"/>
    </row>
    <row r="139" spans="1:16" ht="24" x14ac:dyDescent="0.25">
      <c r="A139" s="36" t="s">
        <v>594</v>
      </c>
      <c r="B139" s="35">
        <v>2023</v>
      </c>
      <c r="C139" s="37" t="s">
        <v>490</v>
      </c>
      <c r="D139" s="37" t="s">
        <v>490</v>
      </c>
      <c r="E139" s="37">
        <v>2020</v>
      </c>
      <c r="F139" s="37">
        <v>145</v>
      </c>
      <c r="G139" s="1" t="s">
        <v>602</v>
      </c>
      <c r="H139" s="1" t="s">
        <v>112</v>
      </c>
      <c r="I139" s="1" t="s">
        <v>605</v>
      </c>
      <c r="J139" s="1" t="s">
        <v>112</v>
      </c>
      <c r="K139" s="1" t="s">
        <v>609</v>
      </c>
      <c r="L139" s="1" t="s">
        <v>112</v>
      </c>
      <c r="M139" s="37"/>
      <c r="N139" s="37"/>
      <c r="O139" s="37"/>
      <c r="P139" s="38"/>
    </row>
    <row r="140" spans="1:16" ht="24" x14ac:dyDescent="0.25">
      <c r="A140" s="36" t="s">
        <v>595</v>
      </c>
      <c r="B140" s="35">
        <v>2023</v>
      </c>
      <c r="C140" s="37" t="s">
        <v>490</v>
      </c>
      <c r="D140" s="37" t="s">
        <v>490</v>
      </c>
      <c r="E140" s="37">
        <v>2020</v>
      </c>
      <c r="F140" s="37"/>
      <c r="G140" s="1" t="s">
        <v>455</v>
      </c>
      <c r="H140" s="1" t="s">
        <v>112</v>
      </c>
      <c r="I140" s="1" t="s">
        <v>606</v>
      </c>
      <c r="J140" s="1" t="s">
        <v>112</v>
      </c>
      <c r="K140" s="1" t="s">
        <v>610</v>
      </c>
      <c r="L140" s="1" t="s">
        <v>151</v>
      </c>
      <c r="M140" s="37"/>
      <c r="N140" s="37"/>
      <c r="O140" s="37"/>
      <c r="P140" s="38"/>
    </row>
    <row r="141" spans="1:16" ht="24" x14ac:dyDescent="0.25">
      <c r="A141" s="36" t="s">
        <v>596</v>
      </c>
      <c r="B141" s="35">
        <v>2023</v>
      </c>
      <c r="C141" s="37" t="s">
        <v>490</v>
      </c>
      <c r="D141" s="37" t="s">
        <v>490</v>
      </c>
      <c r="E141" s="37">
        <v>2020</v>
      </c>
      <c r="F141" s="37">
        <v>128</v>
      </c>
      <c r="G141" s="1" t="s">
        <v>455</v>
      </c>
      <c r="H141" s="1" t="s">
        <v>112</v>
      </c>
      <c r="I141" s="1" t="s">
        <v>154</v>
      </c>
      <c r="J141" s="1" t="s">
        <v>155</v>
      </c>
      <c r="K141" s="1" t="s">
        <v>156</v>
      </c>
      <c r="L141" s="1" t="s">
        <v>155</v>
      </c>
      <c r="M141" s="37"/>
      <c r="N141" s="37"/>
      <c r="O141" s="37"/>
      <c r="P141" s="38"/>
    </row>
    <row r="142" spans="1:16" ht="24" x14ac:dyDescent="0.25">
      <c r="A142" s="36" t="s">
        <v>597</v>
      </c>
      <c r="B142" s="35">
        <v>2023</v>
      </c>
      <c r="C142" s="37" t="s">
        <v>490</v>
      </c>
      <c r="D142" s="37" t="s">
        <v>490</v>
      </c>
      <c r="E142" s="37">
        <v>2020</v>
      </c>
      <c r="F142" s="37">
        <v>145</v>
      </c>
      <c r="G142" s="1" t="s">
        <v>455</v>
      </c>
      <c r="H142" s="1" t="s">
        <v>112</v>
      </c>
      <c r="I142" s="1" t="s">
        <v>607</v>
      </c>
      <c r="J142" s="1" t="s">
        <v>173</v>
      </c>
      <c r="K142" s="1" t="s">
        <v>611</v>
      </c>
      <c r="L142" s="1" t="s">
        <v>173</v>
      </c>
      <c r="M142" s="37"/>
      <c r="N142" s="37"/>
      <c r="O142" s="37"/>
      <c r="P142" s="38"/>
    </row>
    <row r="143" spans="1:16" x14ac:dyDescent="0.25">
      <c r="A143" s="36" t="s">
        <v>598</v>
      </c>
      <c r="B143" s="35">
        <v>2023</v>
      </c>
      <c r="C143" s="37" t="s">
        <v>490</v>
      </c>
      <c r="D143" s="37" t="s">
        <v>490</v>
      </c>
      <c r="E143" s="37">
        <v>2020</v>
      </c>
      <c r="F143" s="37">
        <v>141.5</v>
      </c>
      <c r="G143" s="1" t="s">
        <v>603</v>
      </c>
      <c r="H143" s="1" t="s">
        <v>213</v>
      </c>
      <c r="I143" s="1" t="s">
        <v>401</v>
      </c>
      <c r="J143" s="1" t="s">
        <v>112</v>
      </c>
      <c r="K143" s="1" t="s">
        <v>402</v>
      </c>
      <c r="L143" s="1" t="s">
        <v>158</v>
      </c>
      <c r="M143" s="37"/>
      <c r="N143" s="37"/>
      <c r="O143" s="37"/>
      <c r="P143" s="38"/>
    </row>
    <row r="144" spans="1:16" ht="24" x14ac:dyDescent="0.25">
      <c r="A144" s="36" t="s">
        <v>599</v>
      </c>
      <c r="B144" s="35">
        <v>2023</v>
      </c>
      <c r="C144" s="37" t="s">
        <v>490</v>
      </c>
      <c r="D144" s="37" t="s">
        <v>490</v>
      </c>
      <c r="E144" s="37">
        <v>2020</v>
      </c>
      <c r="F144" s="37">
        <v>144</v>
      </c>
      <c r="G144" s="1" t="s">
        <v>186</v>
      </c>
      <c r="H144" s="1" t="s">
        <v>494</v>
      </c>
      <c r="I144" s="1" t="s">
        <v>608</v>
      </c>
      <c r="J144" s="1" t="s">
        <v>158</v>
      </c>
      <c r="K144" s="29" t="s">
        <v>157</v>
      </c>
      <c r="L144" s="1" t="s">
        <v>158</v>
      </c>
      <c r="M144" s="37"/>
      <c r="N144" s="37"/>
      <c r="O144" s="37"/>
      <c r="P144" s="38"/>
    </row>
    <row r="145" spans="1:16" ht="45" x14ac:dyDescent="0.25">
      <c r="A145" s="33" t="s">
        <v>15</v>
      </c>
      <c r="B145" s="41"/>
      <c r="C145" s="41"/>
      <c r="D145" s="36">
        <v>2009</v>
      </c>
      <c r="E145" s="37">
        <v>2004</v>
      </c>
      <c r="F145" s="37">
        <v>146</v>
      </c>
      <c r="G145" s="29" t="s">
        <v>227</v>
      </c>
      <c r="H145" s="1" t="s">
        <v>137</v>
      </c>
      <c r="I145" s="1" t="s">
        <v>228</v>
      </c>
      <c r="J145" s="1" t="s">
        <v>173</v>
      </c>
      <c r="K145" s="1" t="s">
        <v>229</v>
      </c>
      <c r="L145" s="1" t="s">
        <v>173</v>
      </c>
      <c r="M145" s="37" t="s">
        <v>803</v>
      </c>
      <c r="N145" s="37" t="s">
        <v>650</v>
      </c>
      <c r="O145" s="37">
        <v>119</v>
      </c>
      <c r="P145" s="38">
        <f>119/333</f>
        <v>0.35735735735735735</v>
      </c>
    </row>
    <row r="146" spans="1:16" ht="30" x14ac:dyDescent="0.25">
      <c r="A146" s="36" t="s">
        <v>104</v>
      </c>
      <c r="B146" s="41"/>
      <c r="C146" s="41"/>
      <c r="D146" s="36">
        <v>2009</v>
      </c>
      <c r="E146" s="37">
        <v>2004</v>
      </c>
      <c r="F146" s="37"/>
      <c r="G146" s="1" t="s">
        <v>366</v>
      </c>
      <c r="H146" s="1" t="s">
        <v>155</v>
      </c>
      <c r="I146" s="1" t="s">
        <v>367</v>
      </c>
      <c r="J146" s="1" t="s">
        <v>112</v>
      </c>
      <c r="K146" s="1" t="s">
        <v>368</v>
      </c>
      <c r="L146" s="1" t="s">
        <v>151</v>
      </c>
      <c r="M146" s="37" t="s">
        <v>632</v>
      </c>
      <c r="N146" s="37" t="s">
        <v>715</v>
      </c>
      <c r="O146" s="37">
        <v>2</v>
      </c>
      <c r="P146" s="38">
        <f>2/8</f>
        <v>0.25</v>
      </c>
    </row>
    <row r="147" spans="1:16" ht="30" x14ac:dyDescent="0.25">
      <c r="A147" s="36" t="s">
        <v>103</v>
      </c>
      <c r="B147" s="41"/>
      <c r="C147" s="41"/>
      <c r="D147" s="36">
        <v>2009</v>
      </c>
      <c r="E147" s="37">
        <v>2004</v>
      </c>
      <c r="F147" s="37"/>
      <c r="G147" s="1" t="s">
        <v>369</v>
      </c>
      <c r="H147" s="1" t="s">
        <v>137</v>
      </c>
      <c r="I147" s="1" t="s">
        <v>249</v>
      </c>
      <c r="J147" s="1" t="s">
        <v>147</v>
      </c>
      <c r="K147" s="1" t="s">
        <v>250</v>
      </c>
      <c r="L147" s="1" t="s">
        <v>147</v>
      </c>
      <c r="M147" s="37" t="s">
        <v>632</v>
      </c>
      <c r="N147" s="37" t="s">
        <v>699</v>
      </c>
      <c r="O147" s="37">
        <v>1</v>
      </c>
      <c r="P147" s="38">
        <f>1/16</f>
        <v>6.25E-2</v>
      </c>
    </row>
    <row r="148" spans="1:16" ht="30" x14ac:dyDescent="0.25">
      <c r="A148" s="36" t="s">
        <v>102</v>
      </c>
      <c r="B148" s="41"/>
      <c r="C148" s="41"/>
      <c r="D148" s="36">
        <v>2009</v>
      </c>
      <c r="E148" s="37">
        <v>2004</v>
      </c>
      <c r="F148" s="37"/>
      <c r="G148" s="29" t="s">
        <v>370</v>
      </c>
      <c r="H148" s="1" t="s">
        <v>137</v>
      </c>
      <c r="I148" s="1" t="s">
        <v>371</v>
      </c>
      <c r="J148" s="1" t="s">
        <v>112</v>
      </c>
      <c r="K148" s="1" t="s">
        <v>372</v>
      </c>
      <c r="L148" s="1" t="s">
        <v>112</v>
      </c>
      <c r="M148" s="37" t="s">
        <v>633</v>
      </c>
      <c r="N148" s="37" t="s">
        <v>716</v>
      </c>
      <c r="O148" s="37">
        <v>3</v>
      </c>
      <c r="P148" s="38">
        <f>3/6</f>
        <v>0.5</v>
      </c>
    </row>
    <row r="149" spans="1:16" ht="36" x14ac:dyDescent="0.25">
      <c r="A149" s="33" t="s">
        <v>16</v>
      </c>
      <c r="B149" s="41"/>
      <c r="C149" s="41"/>
      <c r="D149" s="36">
        <v>2009</v>
      </c>
      <c r="E149" s="37">
        <v>2004</v>
      </c>
      <c r="F149" s="37">
        <v>144</v>
      </c>
      <c r="G149" s="29" t="s">
        <v>227</v>
      </c>
      <c r="H149" s="1" t="s">
        <v>137</v>
      </c>
      <c r="I149" s="1" t="s">
        <v>230</v>
      </c>
      <c r="J149" s="1" t="s">
        <v>189</v>
      </c>
      <c r="K149" s="1" t="s">
        <v>231</v>
      </c>
      <c r="L149" s="1" t="s">
        <v>123</v>
      </c>
      <c r="M149" s="37" t="s">
        <v>802</v>
      </c>
      <c r="N149" s="37" t="s">
        <v>717</v>
      </c>
      <c r="O149" s="37">
        <v>45</v>
      </c>
      <c r="P149" s="38">
        <f>45/180</f>
        <v>0.25</v>
      </c>
    </row>
    <row r="150" spans="1:16" ht="30" x14ac:dyDescent="0.25">
      <c r="A150" s="33" t="s">
        <v>17</v>
      </c>
      <c r="B150" s="41"/>
      <c r="C150" s="35">
        <v>2009</v>
      </c>
      <c r="D150" s="36">
        <v>2010</v>
      </c>
      <c r="E150" s="37">
        <v>2005</v>
      </c>
      <c r="F150" s="37">
        <v>149</v>
      </c>
      <c r="G150" s="1" t="s">
        <v>232</v>
      </c>
      <c r="H150" s="1" t="s">
        <v>173</v>
      </c>
      <c r="I150" s="1" t="s">
        <v>233</v>
      </c>
      <c r="J150" s="1" t="s">
        <v>112</v>
      </c>
      <c r="K150" s="1" t="s">
        <v>234</v>
      </c>
      <c r="L150" s="1" t="s">
        <v>112</v>
      </c>
      <c r="M150" s="37" t="s">
        <v>802</v>
      </c>
      <c r="N150" s="37" t="s">
        <v>718</v>
      </c>
      <c r="O150" s="37">
        <v>24</v>
      </c>
      <c r="P150" s="38">
        <f>24/87</f>
        <v>0.27586206896551724</v>
      </c>
    </row>
    <row r="151" spans="1:16" ht="36" x14ac:dyDescent="0.25">
      <c r="A151" s="33" t="s">
        <v>18</v>
      </c>
      <c r="B151" s="41"/>
      <c r="C151" s="35">
        <v>2009</v>
      </c>
      <c r="D151" s="36">
        <v>2010</v>
      </c>
      <c r="E151" s="37">
        <v>2005</v>
      </c>
      <c r="F151" s="37">
        <v>147</v>
      </c>
      <c r="G151" s="29" t="s">
        <v>165</v>
      </c>
      <c r="H151" s="1" t="s">
        <v>147</v>
      </c>
      <c r="I151" s="1" t="s">
        <v>230</v>
      </c>
      <c r="J151" s="1" t="s">
        <v>189</v>
      </c>
      <c r="K151" s="1" t="s">
        <v>231</v>
      </c>
      <c r="L151" s="1" t="s">
        <v>123</v>
      </c>
      <c r="M151" s="37" t="s">
        <v>802</v>
      </c>
      <c r="N151" s="37" t="s">
        <v>719</v>
      </c>
      <c r="O151" s="37">
        <v>19</v>
      </c>
      <c r="P151" s="38">
        <f>19/75</f>
        <v>0.25333333333333335</v>
      </c>
    </row>
    <row r="152" spans="1:16" ht="30" x14ac:dyDescent="0.25">
      <c r="A152" s="33" t="s">
        <v>19</v>
      </c>
      <c r="B152" s="41"/>
      <c r="C152" s="35">
        <v>2009</v>
      </c>
      <c r="D152" s="36">
        <v>2010</v>
      </c>
      <c r="E152" s="37">
        <v>2005</v>
      </c>
      <c r="F152" s="37">
        <v>148</v>
      </c>
      <c r="G152" s="1" t="s">
        <v>235</v>
      </c>
      <c r="H152" s="1" t="s">
        <v>112</v>
      </c>
      <c r="I152" s="1" t="s">
        <v>236</v>
      </c>
      <c r="J152" s="1" t="s">
        <v>173</v>
      </c>
      <c r="K152" s="1" t="s">
        <v>237</v>
      </c>
      <c r="L152" s="1" t="s">
        <v>238</v>
      </c>
      <c r="M152" s="37" t="s">
        <v>633</v>
      </c>
      <c r="N152" s="37" t="s">
        <v>720</v>
      </c>
      <c r="O152" s="37">
        <v>20</v>
      </c>
      <c r="P152" s="38">
        <f>20/29</f>
        <v>0.68965517241379315</v>
      </c>
    </row>
    <row r="153" spans="1:16" ht="30" x14ac:dyDescent="0.25">
      <c r="A153" s="33" t="s">
        <v>105</v>
      </c>
      <c r="B153" s="41"/>
      <c r="C153" s="41"/>
      <c r="D153" s="36">
        <v>2010</v>
      </c>
      <c r="E153" s="37">
        <v>2005</v>
      </c>
      <c r="F153" s="37"/>
      <c r="G153" s="1" t="s">
        <v>373</v>
      </c>
      <c r="H153" s="1" t="s">
        <v>137</v>
      </c>
      <c r="I153" s="1" t="s">
        <v>374</v>
      </c>
      <c r="J153" s="1" t="s">
        <v>112</v>
      </c>
      <c r="K153" s="1" t="s">
        <v>375</v>
      </c>
      <c r="L153" s="1" t="s">
        <v>132</v>
      </c>
      <c r="M153" s="37" t="s">
        <v>804</v>
      </c>
      <c r="N153" s="37">
        <v>0</v>
      </c>
      <c r="O153" s="37">
        <v>0</v>
      </c>
      <c r="P153" s="38" t="s">
        <v>795</v>
      </c>
    </row>
    <row r="154" spans="1:16" ht="30" x14ac:dyDescent="0.25">
      <c r="A154" s="33" t="s">
        <v>20</v>
      </c>
      <c r="B154" s="41"/>
      <c r="C154" s="35">
        <v>2009</v>
      </c>
      <c r="D154" s="36">
        <v>2010</v>
      </c>
      <c r="E154" s="37">
        <v>2005</v>
      </c>
      <c r="F154" s="37">
        <v>144</v>
      </c>
      <c r="G154" s="29" t="s">
        <v>122</v>
      </c>
      <c r="H154" s="1" t="s">
        <v>123</v>
      </c>
      <c r="I154" s="1" t="s">
        <v>239</v>
      </c>
      <c r="J154" s="1" t="s">
        <v>155</v>
      </c>
      <c r="K154" s="1" t="s">
        <v>240</v>
      </c>
      <c r="L154" s="1" t="s">
        <v>147</v>
      </c>
      <c r="M154" s="37" t="s">
        <v>633</v>
      </c>
      <c r="N154" s="37" t="s">
        <v>721</v>
      </c>
      <c r="O154" s="37">
        <v>3</v>
      </c>
      <c r="P154" s="38">
        <f>3/28</f>
        <v>0.10714285714285714</v>
      </c>
    </row>
    <row r="155" spans="1:16" ht="30" x14ac:dyDescent="0.25">
      <c r="A155" s="33" t="s">
        <v>21</v>
      </c>
      <c r="B155" s="41"/>
      <c r="C155" s="35">
        <v>2009</v>
      </c>
      <c r="D155" s="36">
        <v>2010</v>
      </c>
      <c r="E155" s="37">
        <v>2005</v>
      </c>
      <c r="F155" s="37">
        <v>149</v>
      </c>
      <c r="G155" s="29" t="s">
        <v>122</v>
      </c>
      <c r="H155" s="1" t="s">
        <v>123</v>
      </c>
      <c r="I155" s="1" t="s">
        <v>241</v>
      </c>
      <c r="J155" s="1" t="s">
        <v>112</v>
      </c>
      <c r="K155" s="1" t="s">
        <v>242</v>
      </c>
      <c r="L155" s="1" t="s">
        <v>151</v>
      </c>
      <c r="M155" s="37" t="s">
        <v>633</v>
      </c>
      <c r="N155" s="37" t="s">
        <v>722</v>
      </c>
      <c r="O155" s="42" t="s">
        <v>797</v>
      </c>
      <c r="P155" s="38">
        <f>21/66</f>
        <v>0.31818181818181818</v>
      </c>
    </row>
    <row r="156" spans="1:16" ht="30" x14ac:dyDescent="0.25">
      <c r="A156" s="33" t="s">
        <v>22</v>
      </c>
      <c r="B156" s="41"/>
      <c r="C156" s="35">
        <v>2009</v>
      </c>
      <c r="D156" s="36">
        <v>2010</v>
      </c>
      <c r="E156" s="37">
        <v>2005</v>
      </c>
      <c r="F156" s="37">
        <v>146</v>
      </c>
      <c r="G156" s="1" t="s">
        <v>243</v>
      </c>
      <c r="H156" s="1" t="s">
        <v>158</v>
      </c>
      <c r="I156" s="1" t="s">
        <v>244</v>
      </c>
      <c r="J156" s="1" t="s">
        <v>112</v>
      </c>
      <c r="K156" s="29" t="s">
        <v>227</v>
      </c>
      <c r="L156" s="1" t="s">
        <v>137</v>
      </c>
      <c r="M156" s="37" t="s">
        <v>802</v>
      </c>
      <c r="N156" s="37" t="s">
        <v>723</v>
      </c>
      <c r="O156" s="37">
        <v>25</v>
      </c>
      <c r="P156" s="38">
        <f>25/64</f>
        <v>0.390625</v>
      </c>
    </row>
    <row r="157" spans="1:16" ht="30" x14ac:dyDescent="0.25">
      <c r="A157" s="33" t="s">
        <v>23</v>
      </c>
      <c r="B157" s="41"/>
      <c r="C157" s="35">
        <v>2009</v>
      </c>
      <c r="D157" s="36">
        <v>2010</v>
      </c>
      <c r="E157" s="37">
        <v>2005</v>
      </c>
      <c r="F157" s="37">
        <v>147</v>
      </c>
      <c r="G157" s="29" t="s">
        <v>136</v>
      </c>
      <c r="H157" s="1" t="s">
        <v>137</v>
      </c>
      <c r="I157" s="1" t="s">
        <v>245</v>
      </c>
      <c r="J157" s="1" t="s">
        <v>147</v>
      </c>
      <c r="K157" s="1" t="s">
        <v>192</v>
      </c>
      <c r="L157" s="1" t="s">
        <v>147</v>
      </c>
      <c r="M157" s="37" t="s">
        <v>802</v>
      </c>
      <c r="N157" s="37" t="s">
        <v>724</v>
      </c>
      <c r="O157" s="37">
        <v>21</v>
      </c>
      <c r="P157" s="38">
        <f>21/64</f>
        <v>0.328125</v>
      </c>
    </row>
    <row r="158" spans="1:16" ht="30" x14ac:dyDescent="0.25">
      <c r="A158" s="33" t="s">
        <v>24</v>
      </c>
      <c r="B158" s="41"/>
      <c r="C158" s="35">
        <v>2010</v>
      </c>
      <c r="D158" s="36">
        <v>2011</v>
      </c>
      <c r="E158" s="37">
        <v>2006</v>
      </c>
      <c r="F158" s="37">
        <v>151</v>
      </c>
      <c r="G158" s="1" t="s">
        <v>246</v>
      </c>
      <c r="H158" s="1" t="s">
        <v>112</v>
      </c>
      <c r="I158" s="1" t="s">
        <v>247</v>
      </c>
      <c r="J158" s="1" t="s">
        <v>112</v>
      </c>
      <c r="K158" s="1" t="s">
        <v>248</v>
      </c>
      <c r="L158" s="1" t="s">
        <v>112</v>
      </c>
      <c r="M158" s="37" t="s">
        <v>633</v>
      </c>
      <c r="N158" s="37" t="s">
        <v>725</v>
      </c>
      <c r="O158" s="37">
        <v>5</v>
      </c>
      <c r="P158" s="38">
        <f>5/71</f>
        <v>7.0422535211267609E-2</v>
      </c>
    </row>
    <row r="159" spans="1:16" ht="30" x14ac:dyDescent="0.25">
      <c r="A159" s="33" t="s">
        <v>25</v>
      </c>
      <c r="B159" s="41"/>
      <c r="C159" s="35">
        <v>2010</v>
      </c>
      <c r="D159" s="36">
        <v>2011</v>
      </c>
      <c r="E159" s="37">
        <v>2006</v>
      </c>
      <c r="F159" s="37">
        <v>146</v>
      </c>
      <c r="G159" s="29" t="s">
        <v>122</v>
      </c>
      <c r="H159" s="1" t="s">
        <v>123</v>
      </c>
      <c r="I159" s="1" t="s">
        <v>249</v>
      </c>
      <c r="J159" s="1" t="s">
        <v>147</v>
      </c>
      <c r="K159" s="1" t="s">
        <v>250</v>
      </c>
      <c r="L159" s="1" t="s">
        <v>147</v>
      </c>
      <c r="M159" s="37" t="s">
        <v>802</v>
      </c>
      <c r="N159" s="37" t="s">
        <v>726</v>
      </c>
      <c r="O159" s="37">
        <v>30</v>
      </c>
      <c r="P159" s="38">
        <f>30/179</f>
        <v>0.16759776536312848</v>
      </c>
    </row>
    <row r="160" spans="1:16" ht="30" x14ac:dyDescent="0.25">
      <c r="A160" s="33" t="s">
        <v>26</v>
      </c>
      <c r="B160" s="41"/>
      <c r="C160" s="35">
        <v>2010</v>
      </c>
      <c r="D160" s="40"/>
      <c r="E160" s="37">
        <v>2006</v>
      </c>
      <c r="F160" s="37">
        <v>144</v>
      </c>
      <c r="G160" s="1" t="s">
        <v>251</v>
      </c>
      <c r="H160" s="1" t="s">
        <v>123</v>
      </c>
      <c r="I160" s="1" t="s">
        <v>252</v>
      </c>
      <c r="J160" s="1" t="s">
        <v>112</v>
      </c>
      <c r="K160" s="1" t="s">
        <v>169</v>
      </c>
      <c r="L160" s="1" t="s">
        <v>132</v>
      </c>
      <c r="M160" s="37" t="s">
        <v>802</v>
      </c>
      <c r="N160" s="37" t="s">
        <v>727</v>
      </c>
      <c r="O160" s="37">
        <v>1</v>
      </c>
      <c r="P160" s="38">
        <f>1/15</f>
        <v>6.6666666666666666E-2</v>
      </c>
    </row>
    <row r="161" spans="1:16" ht="30" x14ac:dyDescent="0.25">
      <c r="A161" s="33" t="s">
        <v>27</v>
      </c>
      <c r="B161" s="41"/>
      <c r="C161" s="35">
        <v>2010</v>
      </c>
      <c r="D161" s="40"/>
      <c r="E161" s="37">
        <v>2006</v>
      </c>
      <c r="F161" s="37">
        <v>138</v>
      </c>
      <c r="G161" s="29" t="s">
        <v>165</v>
      </c>
      <c r="H161" s="1" t="s">
        <v>147</v>
      </c>
      <c r="I161" s="1" t="s">
        <v>253</v>
      </c>
      <c r="J161" s="1" t="s">
        <v>112</v>
      </c>
      <c r="K161" s="1" t="s">
        <v>254</v>
      </c>
      <c r="L161" s="1" t="s">
        <v>116</v>
      </c>
      <c r="M161" s="37" t="s">
        <v>632</v>
      </c>
      <c r="N161" s="37" t="s">
        <v>728</v>
      </c>
      <c r="O161" s="37">
        <v>2</v>
      </c>
      <c r="P161" s="38">
        <f>2/9</f>
        <v>0.22222222222222221</v>
      </c>
    </row>
    <row r="162" spans="1:16" ht="30" x14ac:dyDescent="0.25">
      <c r="A162" s="33" t="s">
        <v>28</v>
      </c>
      <c r="B162" s="41"/>
      <c r="C162" s="35">
        <v>2010</v>
      </c>
      <c r="D162" s="36">
        <v>2011</v>
      </c>
      <c r="E162" s="37">
        <v>2006</v>
      </c>
      <c r="F162" s="37">
        <v>149</v>
      </c>
      <c r="G162" s="29" t="s">
        <v>255</v>
      </c>
      <c r="H162" s="1" t="s">
        <v>256</v>
      </c>
      <c r="I162" s="1" t="s">
        <v>257</v>
      </c>
      <c r="J162" s="1" t="s">
        <v>112</v>
      </c>
      <c r="K162" s="1" t="s">
        <v>258</v>
      </c>
      <c r="L162" s="1" t="s">
        <v>158</v>
      </c>
      <c r="M162" s="37" t="s">
        <v>632</v>
      </c>
      <c r="N162" s="37" t="s">
        <v>728</v>
      </c>
      <c r="O162" s="37">
        <v>1</v>
      </c>
      <c r="P162" s="38">
        <f>1/9</f>
        <v>0.1111111111111111</v>
      </c>
    </row>
    <row r="163" spans="1:16" ht="30" x14ac:dyDescent="0.25">
      <c r="A163" s="33" t="s">
        <v>29</v>
      </c>
      <c r="B163" s="41"/>
      <c r="C163" s="35">
        <v>2010</v>
      </c>
      <c r="D163" s="36">
        <v>2011</v>
      </c>
      <c r="E163" s="37">
        <v>2006</v>
      </c>
      <c r="F163" s="37">
        <v>149</v>
      </c>
      <c r="G163" s="29" t="s">
        <v>124</v>
      </c>
      <c r="H163" s="1" t="s">
        <v>116</v>
      </c>
      <c r="I163" s="1" t="s">
        <v>259</v>
      </c>
      <c r="J163" s="1" t="s">
        <v>112</v>
      </c>
      <c r="K163" s="1" t="s">
        <v>119</v>
      </c>
      <c r="L163" s="1" t="s">
        <v>112</v>
      </c>
      <c r="M163" s="37" t="s">
        <v>639</v>
      </c>
      <c r="N163" s="37" t="s">
        <v>729</v>
      </c>
      <c r="O163" s="37">
        <v>11</v>
      </c>
      <c r="P163" s="38">
        <f>11/64</f>
        <v>0.171875</v>
      </c>
    </row>
    <row r="164" spans="1:16" ht="30" x14ac:dyDescent="0.25">
      <c r="A164" s="33" t="s">
        <v>30</v>
      </c>
      <c r="B164" s="41"/>
      <c r="C164" s="41"/>
      <c r="D164" s="36">
        <v>2011</v>
      </c>
      <c r="E164" s="37">
        <v>2006</v>
      </c>
      <c r="F164" s="37">
        <v>144</v>
      </c>
      <c r="G164" s="1" t="s">
        <v>260</v>
      </c>
      <c r="H164" s="1" t="s">
        <v>261</v>
      </c>
      <c r="I164" s="1" t="s">
        <v>262</v>
      </c>
      <c r="J164" s="1" t="s">
        <v>155</v>
      </c>
      <c r="K164" s="1" t="s">
        <v>156</v>
      </c>
      <c r="L164" s="1" t="s">
        <v>155</v>
      </c>
      <c r="M164" s="37" t="s">
        <v>632</v>
      </c>
      <c r="N164" s="37" t="s">
        <v>730</v>
      </c>
      <c r="O164" s="37">
        <v>2</v>
      </c>
      <c r="P164" s="38">
        <f>2/19</f>
        <v>0.10526315789473684</v>
      </c>
    </row>
    <row r="165" spans="1:16" ht="30" x14ac:dyDescent="0.25">
      <c r="A165" s="33" t="s">
        <v>31</v>
      </c>
      <c r="B165" s="41"/>
      <c r="C165" s="35">
        <v>2010</v>
      </c>
      <c r="D165" s="36">
        <v>2011</v>
      </c>
      <c r="E165" s="37">
        <v>2006</v>
      </c>
      <c r="F165" s="37">
        <v>151</v>
      </c>
      <c r="G165" s="1" t="s">
        <v>263</v>
      </c>
      <c r="H165" s="1" t="s">
        <v>158</v>
      </c>
      <c r="I165" s="1" t="s">
        <v>264</v>
      </c>
      <c r="J165" s="1" t="s">
        <v>112</v>
      </c>
      <c r="K165" s="1" t="s">
        <v>265</v>
      </c>
      <c r="L165" s="1" t="s">
        <v>112</v>
      </c>
      <c r="M165" s="37" t="s">
        <v>633</v>
      </c>
      <c r="N165" s="37" t="s">
        <v>671</v>
      </c>
      <c r="O165" s="37">
        <v>5</v>
      </c>
      <c r="P165" s="38">
        <f>5/17</f>
        <v>0.29411764705882354</v>
      </c>
    </row>
    <row r="166" spans="1:16" ht="30" x14ac:dyDescent="0.25">
      <c r="A166" s="33" t="s">
        <v>32</v>
      </c>
      <c r="B166" s="41"/>
      <c r="C166" s="35">
        <v>2010</v>
      </c>
      <c r="D166" s="36">
        <v>2011</v>
      </c>
      <c r="E166" s="37">
        <v>2006</v>
      </c>
      <c r="F166" s="37">
        <v>149</v>
      </c>
      <c r="G166" s="1" t="s">
        <v>266</v>
      </c>
      <c r="H166" s="1" t="s">
        <v>137</v>
      </c>
      <c r="I166" s="1" t="s">
        <v>267</v>
      </c>
      <c r="J166" s="1" t="s">
        <v>112</v>
      </c>
      <c r="K166" s="1" t="s">
        <v>268</v>
      </c>
      <c r="L166" s="1" t="s">
        <v>112</v>
      </c>
      <c r="M166" s="37" t="s">
        <v>632</v>
      </c>
      <c r="N166" s="37" t="s">
        <v>715</v>
      </c>
      <c r="O166" s="37">
        <v>2</v>
      </c>
      <c r="P166" s="38">
        <f>2/8</f>
        <v>0.25</v>
      </c>
    </row>
    <row r="167" spans="1:16" ht="30" x14ac:dyDescent="0.25">
      <c r="A167" s="33" t="s">
        <v>33</v>
      </c>
      <c r="B167" s="41"/>
      <c r="C167" s="35">
        <v>2010</v>
      </c>
      <c r="D167" s="40"/>
      <c r="E167" s="37">
        <v>2006</v>
      </c>
      <c r="F167" s="37">
        <v>145</v>
      </c>
      <c r="G167" s="1" t="s">
        <v>246</v>
      </c>
      <c r="H167" s="1" t="s">
        <v>112</v>
      </c>
      <c r="I167" s="1" t="s">
        <v>269</v>
      </c>
      <c r="J167" s="1" t="s">
        <v>112</v>
      </c>
      <c r="K167" s="1" t="s">
        <v>164</v>
      </c>
      <c r="L167" s="1" t="s">
        <v>112</v>
      </c>
      <c r="M167" s="37" t="s">
        <v>802</v>
      </c>
      <c r="N167" s="37" t="s">
        <v>731</v>
      </c>
      <c r="O167" s="37">
        <v>0</v>
      </c>
      <c r="P167" s="38" t="s">
        <v>795</v>
      </c>
    </row>
    <row r="168" spans="1:16" ht="30" x14ac:dyDescent="0.25">
      <c r="A168" s="33" t="s">
        <v>34</v>
      </c>
      <c r="B168" s="41"/>
      <c r="C168" s="35">
        <v>2010</v>
      </c>
      <c r="D168" s="36">
        <v>2011</v>
      </c>
      <c r="E168" s="37">
        <v>2006</v>
      </c>
      <c r="F168" s="37">
        <v>145</v>
      </c>
      <c r="G168" s="29" t="s">
        <v>165</v>
      </c>
      <c r="H168" s="1" t="s">
        <v>147</v>
      </c>
      <c r="I168" s="1" t="s">
        <v>270</v>
      </c>
      <c r="J168" s="1" t="s">
        <v>112</v>
      </c>
      <c r="K168" s="29" t="s">
        <v>122</v>
      </c>
      <c r="L168" s="1" t="s">
        <v>123</v>
      </c>
      <c r="M168" s="37" t="s">
        <v>802</v>
      </c>
      <c r="N168" s="37" t="s">
        <v>732</v>
      </c>
      <c r="O168" s="37">
        <v>5</v>
      </c>
      <c r="P168" s="38">
        <f>5/37</f>
        <v>0.13513513513513514</v>
      </c>
    </row>
    <row r="169" spans="1:16" ht="30" x14ac:dyDescent="0.25">
      <c r="A169" s="33" t="s">
        <v>328</v>
      </c>
      <c r="B169" s="41"/>
      <c r="C169" s="35">
        <v>2010</v>
      </c>
      <c r="D169" s="40"/>
      <c r="E169" s="37">
        <v>2006</v>
      </c>
      <c r="F169" s="37">
        <v>148</v>
      </c>
      <c r="G169" s="29" t="s">
        <v>376</v>
      </c>
      <c r="H169" s="1" t="s">
        <v>179</v>
      </c>
      <c r="I169" s="1" t="s">
        <v>377</v>
      </c>
      <c r="J169" s="1" t="s">
        <v>378</v>
      </c>
      <c r="K169" s="1" t="s">
        <v>379</v>
      </c>
      <c r="L169" s="1" t="s">
        <v>132</v>
      </c>
      <c r="M169" s="37" t="s">
        <v>632</v>
      </c>
      <c r="N169" s="37" t="s">
        <v>733</v>
      </c>
      <c r="O169" s="37">
        <v>8</v>
      </c>
      <c r="P169" s="38">
        <f>8/64</f>
        <v>0.125</v>
      </c>
    </row>
    <row r="170" spans="1:16" ht="51.75" customHeight="1" x14ac:dyDescent="0.25">
      <c r="A170" s="33" t="s">
        <v>35</v>
      </c>
      <c r="B170" s="34"/>
      <c r="C170" s="34"/>
      <c r="D170" s="36">
        <v>2012</v>
      </c>
      <c r="E170" s="37">
        <v>2007</v>
      </c>
      <c r="F170" s="37">
        <v>148</v>
      </c>
      <c r="G170" s="29" t="s">
        <v>136</v>
      </c>
      <c r="H170" s="1" t="s">
        <v>137</v>
      </c>
      <c r="I170" s="1" t="s">
        <v>271</v>
      </c>
      <c r="J170" s="1" t="s">
        <v>112</v>
      </c>
      <c r="K170" s="1" t="s">
        <v>272</v>
      </c>
      <c r="L170" s="1" t="s">
        <v>112</v>
      </c>
      <c r="M170" s="37" t="s">
        <v>633</v>
      </c>
      <c r="N170" s="37" t="s">
        <v>734</v>
      </c>
      <c r="O170" s="37">
        <v>1</v>
      </c>
      <c r="P170" s="38">
        <f>1/19</f>
        <v>5.2631578947368418E-2</v>
      </c>
    </row>
    <row r="171" spans="1:16" ht="30" x14ac:dyDescent="0.25">
      <c r="A171" s="33" t="s">
        <v>36</v>
      </c>
      <c r="B171" s="34"/>
      <c r="C171" s="35">
        <v>2011</v>
      </c>
      <c r="D171" s="36">
        <v>2012</v>
      </c>
      <c r="E171" s="37">
        <v>2007</v>
      </c>
      <c r="F171" s="37">
        <v>146</v>
      </c>
      <c r="G171" s="29" t="s">
        <v>165</v>
      </c>
      <c r="H171" s="1" t="s">
        <v>147</v>
      </c>
      <c r="I171" s="1" t="s">
        <v>273</v>
      </c>
      <c r="J171" s="1" t="s">
        <v>112</v>
      </c>
      <c r="K171" s="1" t="s">
        <v>274</v>
      </c>
      <c r="L171" s="1" t="s">
        <v>238</v>
      </c>
      <c r="M171" s="37" t="s">
        <v>802</v>
      </c>
      <c r="N171" s="37" t="s">
        <v>735</v>
      </c>
      <c r="O171" s="37">
        <v>5</v>
      </c>
      <c r="P171" s="38">
        <f>5/38</f>
        <v>0.13157894736842105</v>
      </c>
    </row>
    <row r="172" spans="1:16" ht="30" x14ac:dyDescent="0.25">
      <c r="A172" s="33" t="s">
        <v>37</v>
      </c>
      <c r="B172" s="35">
        <v>2010</v>
      </c>
      <c r="C172" s="35">
        <v>2011</v>
      </c>
      <c r="D172" s="36">
        <v>2012</v>
      </c>
      <c r="E172" s="37">
        <v>2007</v>
      </c>
      <c r="F172" s="37">
        <v>147</v>
      </c>
      <c r="G172" s="29" t="s">
        <v>161</v>
      </c>
      <c r="H172" s="1" t="s">
        <v>187</v>
      </c>
      <c r="I172" s="1" t="s">
        <v>275</v>
      </c>
      <c r="J172" s="1" t="s">
        <v>112</v>
      </c>
      <c r="K172" s="1" t="s">
        <v>276</v>
      </c>
      <c r="L172" s="1" t="s">
        <v>158</v>
      </c>
      <c r="M172" s="37" t="s">
        <v>802</v>
      </c>
      <c r="N172" s="37" t="s">
        <v>736</v>
      </c>
      <c r="O172" s="37">
        <v>1</v>
      </c>
      <c r="P172" s="38">
        <f>1/3</f>
        <v>0.33333333333333331</v>
      </c>
    </row>
    <row r="173" spans="1:16" ht="30" x14ac:dyDescent="0.25">
      <c r="A173" s="33" t="s">
        <v>38</v>
      </c>
      <c r="B173" s="34"/>
      <c r="C173" s="35">
        <v>2011</v>
      </c>
      <c r="D173" s="36">
        <v>2012</v>
      </c>
      <c r="E173" s="37">
        <v>2007</v>
      </c>
      <c r="F173" s="37">
        <v>147</v>
      </c>
      <c r="G173" s="29" t="s">
        <v>255</v>
      </c>
      <c r="H173" s="1" t="s">
        <v>256</v>
      </c>
      <c r="I173" s="1" t="s">
        <v>277</v>
      </c>
      <c r="J173" s="1" t="s">
        <v>112</v>
      </c>
      <c r="K173" s="29" t="s">
        <v>278</v>
      </c>
      <c r="L173" s="1" t="s">
        <v>137</v>
      </c>
      <c r="M173" s="37" t="s">
        <v>633</v>
      </c>
      <c r="N173" s="37" t="s">
        <v>737</v>
      </c>
      <c r="O173" s="37">
        <v>2</v>
      </c>
      <c r="P173" s="38">
        <f>2/12</f>
        <v>0.16666666666666666</v>
      </c>
    </row>
    <row r="174" spans="1:16" ht="30" x14ac:dyDescent="0.25">
      <c r="A174" s="33" t="s">
        <v>39</v>
      </c>
      <c r="B174" s="35">
        <v>2010</v>
      </c>
      <c r="C174" s="35">
        <v>2011</v>
      </c>
      <c r="D174" s="39"/>
      <c r="E174" s="37">
        <v>2007</v>
      </c>
      <c r="F174" s="37">
        <v>143</v>
      </c>
      <c r="G174" s="29" t="s">
        <v>144</v>
      </c>
      <c r="H174" s="1" t="s">
        <v>145</v>
      </c>
      <c r="I174" s="1" t="s">
        <v>279</v>
      </c>
      <c r="J174" s="1" t="s">
        <v>280</v>
      </c>
      <c r="K174" s="1" t="s">
        <v>281</v>
      </c>
      <c r="L174" s="1" t="s">
        <v>147</v>
      </c>
      <c r="M174" s="37" t="s">
        <v>802</v>
      </c>
      <c r="N174" s="37" t="s">
        <v>738</v>
      </c>
      <c r="O174" s="37">
        <v>5</v>
      </c>
      <c r="P174" s="38">
        <f>5/31</f>
        <v>0.16129032258064516</v>
      </c>
    </row>
    <row r="175" spans="1:16" ht="30" x14ac:dyDescent="0.25">
      <c r="A175" s="33" t="s">
        <v>40</v>
      </c>
      <c r="B175" s="34"/>
      <c r="C175" s="35">
        <v>2011</v>
      </c>
      <c r="D175" s="36">
        <v>2012</v>
      </c>
      <c r="E175" s="37">
        <v>2007</v>
      </c>
      <c r="F175" s="37">
        <v>146</v>
      </c>
      <c r="G175" s="29" t="s">
        <v>122</v>
      </c>
      <c r="H175" s="1" t="s">
        <v>123</v>
      </c>
      <c r="I175" s="1" t="s">
        <v>282</v>
      </c>
      <c r="J175" s="1" t="s">
        <v>112</v>
      </c>
      <c r="K175" s="1" t="s">
        <v>283</v>
      </c>
      <c r="L175" s="1" t="s">
        <v>158</v>
      </c>
      <c r="M175" s="37" t="s">
        <v>633</v>
      </c>
      <c r="N175" s="37" t="s">
        <v>653</v>
      </c>
      <c r="O175" s="37">
        <v>5</v>
      </c>
      <c r="P175" s="38">
        <f>5/23</f>
        <v>0.21739130434782608</v>
      </c>
    </row>
    <row r="176" spans="1:16" ht="30" x14ac:dyDescent="0.25">
      <c r="A176" s="33" t="s">
        <v>41</v>
      </c>
      <c r="B176" s="34"/>
      <c r="C176" s="35">
        <v>2011</v>
      </c>
      <c r="D176" s="36">
        <v>2012</v>
      </c>
      <c r="E176" s="37">
        <v>2007</v>
      </c>
      <c r="F176" s="37">
        <v>145</v>
      </c>
      <c r="G176" s="1" t="s">
        <v>284</v>
      </c>
      <c r="H176" s="1" t="s">
        <v>173</v>
      </c>
      <c r="I176" s="1" t="s">
        <v>226</v>
      </c>
      <c r="J176" s="1" t="s">
        <v>158</v>
      </c>
      <c r="K176" s="1" t="s">
        <v>191</v>
      </c>
      <c r="L176" s="1" t="s">
        <v>158</v>
      </c>
      <c r="M176" s="37" t="s">
        <v>635</v>
      </c>
      <c r="N176" s="37" t="s">
        <v>739</v>
      </c>
      <c r="O176" s="37">
        <v>16</v>
      </c>
      <c r="P176" s="38">
        <f>16/43</f>
        <v>0.37209302325581395</v>
      </c>
    </row>
    <row r="177" spans="1:16" ht="30" x14ac:dyDescent="0.25">
      <c r="A177" s="33" t="s">
        <v>101</v>
      </c>
      <c r="B177" s="35">
        <v>2010</v>
      </c>
      <c r="C177" s="34"/>
      <c r="D177" s="39"/>
      <c r="E177" s="37">
        <v>2007</v>
      </c>
      <c r="F177" s="37"/>
      <c r="G177" s="29" t="s">
        <v>380</v>
      </c>
      <c r="H177" s="1" t="s">
        <v>123</v>
      </c>
      <c r="I177" s="1" t="s">
        <v>381</v>
      </c>
      <c r="J177" s="1" t="s">
        <v>112</v>
      </c>
      <c r="K177" s="1" t="s">
        <v>382</v>
      </c>
      <c r="L177" s="1" t="s">
        <v>158</v>
      </c>
      <c r="M177" s="37" t="s">
        <v>632</v>
      </c>
      <c r="N177" s="37" t="s">
        <v>740</v>
      </c>
      <c r="O177" s="37">
        <v>0</v>
      </c>
      <c r="P177" s="38" t="s">
        <v>795</v>
      </c>
    </row>
    <row r="178" spans="1:16" ht="30" x14ac:dyDescent="0.25">
      <c r="A178" s="33" t="s">
        <v>42</v>
      </c>
      <c r="B178" s="34"/>
      <c r="C178" s="35">
        <v>2011</v>
      </c>
      <c r="D178" s="36">
        <v>2012</v>
      </c>
      <c r="E178" s="37">
        <v>2007</v>
      </c>
      <c r="F178" s="37">
        <v>144</v>
      </c>
      <c r="G178" s="1" t="s">
        <v>285</v>
      </c>
      <c r="H178" s="1" t="s">
        <v>173</v>
      </c>
      <c r="I178" s="1" t="s">
        <v>286</v>
      </c>
      <c r="J178" s="1" t="s">
        <v>158</v>
      </c>
      <c r="K178" s="1" t="s">
        <v>287</v>
      </c>
      <c r="L178" s="1" t="s">
        <v>158</v>
      </c>
      <c r="M178" s="37" t="s">
        <v>632</v>
      </c>
      <c r="N178" s="37" t="s">
        <v>654</v>
      </c>
      <c r="O178" s="37">
        <v>2</v>
      </c>
      <c r="P178" s="38">
        <f>2/8</f>
        <v>0.25</v>
      </c>
    </row>
    <row r="179" spans="1:16" ht="30" x14ac:dyDescent="0.25">
      <c r="A179" s="33" t="s">
        <v>317</v>
      </c>
      <c r="B179" s="35">
        <v>2011</v>
      </c>
      <c r="C179" s="34"/>
      <c r="D179" s="39"/>
      <c r="E179" s="37">
        <v>2008</v>
      </c>
      <c r="F179" s="37">
        <v>143</v>
      </c>
      <c r="G179" s="1" t="s">
        <v>322</v>
      </c>
      <c r="H179" s="1" t="s">
        <v>112</v>
      </c>
      <c r="I179" s="1" t="s">
        <v>323</v>
      </c>
      <c r="J179" s="1" t="s">
        <v>112</v>
      </c>
      <c r="K179" s="1" t="s">
        <v>324</v>
      </c>
      <c r="L179" s="1" t="s">
        <v>112</v>
      </c>
      <c r="M179" s="37" t="s">
        <v>802</v>
      </c>
      <c r="N179" s="37" t="s">
        <v>655</v>
      </c>
      <c r="O179" s="37">
        <v>11</v>
      </c>
      <c r="P179" s="38">
        <f>11/24</f>
        <v>0.45833333333333331</v>
      </c>
    </row>
    <row r="180" spans="1:16" ht="36" x14ac:dyDescent="0.25">
      <c r="A180" s="33" t="s">
        <v>50</v>
      </c>
      <c r="B180" s="35">
        <v>2011</v>
      </c>
      <c r="C180" s="35">
        <v>2012</v>
      </c>
      <c r="D180" s="39"/>
      <c r="E180" s="37">
        <v>2008</v>
      </c>
      <c r="F180" s="37">
        <v>149</v>
      </c>
      <c r="G180" s="29" t="s">
        <v>136</v>
      </c>
      <c r="H180" s="1" t="s">
        <v>137</v>
      </c>
      <c r="I180" s="1" t="s">
        <v>288</v>
      </c>
      <c r="J180" s="1" t="s">
        <v>112</v>
      </c>
      <c r="K180" s="1" t="s">
        <v>166</v>
      </c>
      <c r="L180" s="1" t="s">
        <v>147</v>
      </c>
      <c r="M180" s="37" t="s">
        <v>633</v>
      </c>
      <c r="N180" s="37" t="s">
        <v>656</v>
      </c>
      <c r="O180" s="37">
        <v>0</v>
      </c>
      <c r="P180" s="38" t="s">
        <v>795</v>
      </c>
    </row>
    <row r="181" spans="1:16" ht="30" x14ac:dyDescent="0.25">
      <c r="A181" s="36" t="s">
        <v>12</v>
      </c>
      <c r="B181" s="34"/>
      <c r="C181" s="35">
        <v>2012</v>
      </c>
      <c r="D181" s="36">
        <v>2013</v>
      </c>
      <c r="E181" s="37">
        <v>2008</v>
      </c>
      <c r="F181" s="37">
        <v>148</v>
      </c>
      <c r="G181" s="1" t="s">
        <v>289</v>
      </c>
      <c r="H181" s="1" t="s">
        <v>290</v>
      </c>
      <c r="I181" s="1" t="s">
        <v>291</v>
      </c>
      <c r="J181" s="1" t="s">
        <v>112</v>
      </c>
      <c r="K181" s="29" t="s">
        <v>122</v>
      </c>
      <c r="L181" s="1" t="s">
        <v>123</v>
      </c>
      <c r="M181" s="37" t="s">
        <v>633</v>
      </c>
      <c r="N181" s="37" t="s">
        <v>741</v>
      </c>
      <c r="O181" s="37">
        <v>22</v>
      </c>
      <c r="P181" s="38">
        <f>22/91</f>
        <v>0.24175824175824176</v>
      </c>
    </row>
    <row r="182" spans="1:16" ht="30" x14ac:dyDescent="0.25">
      <c r="A182" s="36" t="s">
        <v>13</v>
      </c>
      <c r="B182" s="34"/>
      <c r="C182" s="35">
        <v>2012</v>
      </c>
      <c r="D182" s="36">
        <v>2013</v>
      </c>
      <c r="E182" s="37">
        <v>2008</v>
      </c>
      <c r="F182" s="37">
        <v>146</v>
      </c>
      <c r="G182" s="29" t="s">
        <v>292</v>
      </c>
      <c r="H182" s="1" t="s">
        <v>112</v>
      </c>
      <c r="I182" s="1" t="s">
        <v>264</v>
      </c>
      <c r="J182" s="1" t="s">
        <v>112</v>
      </c>
      <c r="K182" s="1" t="s">
        <v>265</v>
      </c>
      <c r="L182" s="1" t="s">
        <v>112</v>
      </c>
      <c r="M182" s="37" t="s">
        <v>633</v>
      </c>
      <c r="N182" s="37" t="s">
        <v>742</v>
      </c>
      <c r="O182" s="37">
        <v>3</v>
      </c>
      <c r="P182" s="38">
        <f>3/33</f>
        <v>9.0909090909090912E-2</v>
      </c>
    </row>
    <row r="183" spans="1:16" ht="24" x14ac:dyDescent="0.25">
      <c r="A183" s="33" t="s">
        <v>51</v>
      </c>
      <c r="B183" s="34"/>
      <c r="C183" s="35">
        <v>2012</v>
      </c>
      <c r="D183" s="39"/>
      <c r="E183" s="37">
        <v>2008</v>
      </c>
      <c r="F183" s="37">
        <v>148</v>
      </c>
      <c r="G183" s="29" t="s">
        <v>122</v>
      </c>
      <c r="H183" s="1" t="s">
        <v>123</v>
      </c>
      <c r="I183" s="1" t="s">
        <v>293</v>
      </c>
      <c r="J183" s="1" t="s">
        <v>116</v>
      </c>
      <c r="K183" s="1" t="s">
        <v>294</v>
      </c>
      <c r="L183" s="1" t="s">
        <v>116</v>
      </c>
      <c r="M183" s="37" t="s">
        <v>632</v>
      </c>
      <c r="N183" s="37">
        <v>0</v>
      </c>
      <c r="O183" s="37">
        <v>0</v>
      </c>
      <c r="P183" s="38" t="s">
        <v>795</v>
      </c>
    </row>
    <row r="184" spans="1:16" ht="30" x14ac:dyDescent="0.25">
      <c r="A184" s="33" t="s">
        <v>43</v>
      </c>
      <c r="B184" s="34"/>
      <c r="C184" s="35">
        <v>2012</v>
      </c>
      <c r="D184" s="39"/>
      <c r="E184" s="37">
        <v>2008</v>
      </c>
      <c r="F184" s="37">
        <v>148</v>
      </c>
      <c r="G184" s="1" t="s">
        <v>295</v>
      </c>
      <c r="H184" s="1" t="s">
        <v>205</v>
      </c>
      <c r="I184" s="1" t="s">
        <v>296</v>
      </c>
      <c r="J184" s="1" t="s">
        <v>112</v>
      </c>
      <c r="K184" s="1" t="s">
        <v>297</v>
      </c>
      <c r="L184" s="1" t="s">
        <v>112</v>
      </c>
      <c r="M184" s="37" t="s">
        <v>632</v>
      </c>
      <c r="N184" s="37" t="s">
        <v>658</v>
      </c>
      <c r="O184" s="37">
        <v>2</v>
      </c>
      <c r="P184" s="38">
        <f>2/56</f>
        <v>3.5714285714285712E-2</v>
      </c>
    </row>
    <row r="185" spans="1:16" ht="45" x14ac:dyDescent="0.25">
      <c r="A185" s="36" t="s">
        <v>3</v>
      </c>
      <c r="B185" s="34"/>
      <c r="C185" s="35">
        <v>2013</v>
      </c>
      <c r="D185" s="36">
        <v>2014</v>
      </c>
      <c r="E185" s="37">
        <v>2009</v>
      </c>
      <c r="F185" s="37">
        <v>148</v>
      </c>
      <c r="G185" s="29" t="s">
        <v>124</v>
      </c>
      <c r="H185" s="1" t="s">
        <v>116</v>
      </c>
      <c r="I185" s="1" t="s">
        <v>121</v>
      </c>
      <c r="J185" s="1" t="s">
        <v>112</v>
      </c>
      <c r="K185" s="29" t="s">
        <v>122</v>
      </c>
      <c r="L185" s="1" t="s">
        <v>123</v>
      </c>
      <c r="M185" s="37" t="s">
        <v>802</v>
      </c>
      <c r="N185" s="37" t="s">
        <v>743</v>
      </c>
      <c r="O185" s="37">
        <v>0</v>
      </c>
      <c r="P185" s="38" t="s">
        <v>795</v>
      </c>
    </row>
    <row r="186" spans="1:16" ht="30" x14ac:dyDescent="0.25">
      <c r="A186" s="36" t="s">
        <v>14</v>
      </c>
      <c r="B186" s="34"/>
      <c r="C186" s="34"/>
      <c r="D186" s="36">
        <v>2014</v>
      </c>
      <c r="E186" s="37">
        <v>2009</v>
      </c>
      <c r="F186" s="37">
        <v>146</v>
      </c>
      <c r="G186" s="1" t="s">
        <v>284</v>
      </c>
      <c r="H186" s="1" t="s">
        <v>173</v>
      </c>
      <c r="I186" s="1" t="s">
        <v>298</v>
      </c>
      <c r="J186" s="1" t="s">
        <v>112</v>
      </c>
      <c r="K186" s="1" t="s">
        <v>299</v>
      </c>
      <c r="L186" s="1" t="s">
        <v>132</v>
      </c>
      <c r="M186" s="37" t="s">
        <v>639</v>
      </c>
      <c r="N186" s="37" t="s">
        <v>744</v>
      </c>
      <c r="O186" s="37">
        <v>3</v>
      </c>
      <c r="P186" s="38">
        <f>3/15</f>
        <v>0.2</v>
      </c>
    </row>
    <row r="187" spans="1:16" ht="30" x14ac:dyDescent="0.25">
      <c r="A187" s="36" t="s">
        <v>4</v>
      </c>
      <c r="B187" s="35">
        <v>2012</v>
      </c>
      <c r="C187" s="35">
        <v>2013</v>
      </c>
      <c r="D187" s="36">
        <v>2014</v>
      </c>
      <c r="E187" s="37">
        <v>2009</v>
      </c>
      <c r="F187" s="37">
        <v>142</v>
      </c>
      <c r="G187" s="29" t="s">
        <v>300</v>
      </c>
      <c r="H187" s="1" t="s">
        <v>112</v>
      </c>
      <c r="I187" s="1" t="s">
        <v>301</v>
      </c>
      <c r="J187" s="1" t="s">
        <v>112</v>
      </c>
      <c r="K187" s="1" t="s">
        <v>191</v>
      </c>
      <c r="L187" s="1" t="s">
        <v>158</v>
      </c>
      <c r="M187" s="37" t="s">
        <v>632</v>
      </c>
      <c r="N187" s="37" t="s">
        <v>659</v>
      </c>
      <c r="O187" s="37">
        <v>1</v>
      </c>
      <c r="P187" s="38">
        <f>1/17</f>
        <v>5.8823529411764705E-2</v>
      </c>
    </row>
    <row r="188" spans="1:16" ht="30" x14ac:dyDescent="0.25">
      <c r="A188" s="36" t="s">
        <v>5</v>
      </c>
      <c r="B188" s="34"/>
      <c r="C188" s="35">
        <v>2013</v>
      </c>
      <c r="D188" s="36">
        <v>2014</v>
      </c>
      <c r="E188" s="37">
        <v>2009</v>
      </c>
      <c r="F188" s="37">
        <v>148</v>
      </c>
      <c r="G188" s="1" t="s">
        <v>15</v>
      </c>
      <c r="H188" s="1" t="s">
        <v>112</v>
      </c>
      <c r="I188" s="1" t="s">
        <v>302</v>
      </c>
      <c r="J188" s="1" t="s">
        <v>112</v>
      </c>
      <c r="K188" s="1" t="s">
        <v>303</v>
      </c>
      <c r="L188" s="1" t="s">
        <v>112</v>
      </c>
      <c r="M188" s="37" t="s">
        <v>632</v>
      </c>
      <c r="N188" s="37" t="s">
        <v>745</v>
      </c>
      <c r="O188" s="37">
        <v>1</v>
      </c>
      <c r="P188" s="38">
        <f>1/16</f>
        <v>6.25E-2</v>
      </c>
    </row>
    <row r="189" spans="1:16" ht="30" x14ac:dyDescent="0.25">
      <c r="A189" s="36" t="s">
        <v>6</v>
      </c>
      <c r="B189" s="35">
        <v>2012</v>
      </c>
      <c r="C189" s="35">
        <v>2013</v>
      </c>
      <c r="D189" s="36">
        <v>2014</v>
      </c>
      <c r="E189" s="37">
        <v>2009</v>
      </c>
      <c r="F189" s="37">
        <v>146</v>
      </c>
      <c r="G189" s="1" t="s">
        <v>304</v>
      </c>
      <c r="H189" s="1" t="s">
        <v>112</v>
      </c>
      <c r="I189" s="1" t="s">
        <v>305</v>
      </c>
      <c r="J189" s="1" t="s">
        <v>112</v>
      </c>
      <c r="K189" s="1" t="s">
        <v>306</v>
      </c>
      <c r="L189" s="1" t="s">
        <v>132</v>
      </c>
      <c r="M189" s="37" t="s">
        <v>632</v>
      </c>
      <c r="N189" s="37" t="s">
        <v>660</v>
      </c>
      <c r="O189" s="37">
        <v>1</v>
      </c>
      <c r="P189" s="38">
        <f>1/17</f>
        <v>5.8823529411764705E-2</v>
      </c>
    </row>
    <row r="190" spans="1:16" ht="30" x14ac:dyDescent="0.25">
      <c r="A190" s="33" t="s">
        <v>7</v>
      </c>
      <c r="B190" s="35">
        <v>2012</v>
      </c>
      <c r="C190" s="35">
        <v>2013</v>
      </c>
      <c r="D190" s="39"/>
      <c r="E190" s="37">
        <v>2009</v>
      </c>
      <c r="F190" s="37">
        <v>145</v>
      </c>
      <c r="G190" s="29" t="s">
        <v>307</v>
      </c>
      <c r="H190" s="1" t="s">
        <v>158</v>
      </c>
      <c r="I190" s="1" t="s">
        <v>308</v>
      </c>
      <c r="J190" s="1" t="s">
        <v>112</v>
      </c>
      <c r="K190" s="29" t="s">
        <v>122</v>
      </c>
      <c r="L190" s="1" t="s">
        <v>123</v>
      </c>
      <c r="M190" s="37" t="s">
        <v>632</v>
      </c>
      <c r="N190" s="37" t="s">
        <v>746</v>
      </c>
      <c r="O190" s="37">
        <v>1</v>
      </c>
      <c r="P190" s="38">
        <f>1/42</f>
        <v>2.3809523809523808E-2</v>
      </c>
    </row>
    <row r="191" spans="1:16" ht="30" x14ac:dyDescent="0.25">
      <c r="A191" s="33" t="s">
        <v>8</v>
      </c>
      <c r="B191" s="35">
        <v>2012</v>
      </c>
      <c r="C191" s="35">
        <v>2013</v>
      </c>
      <c r="D191" s="39"/>
      <c r="E191" s="37">
        <v>2009</v>
      </c>
      <c r="F191" s="37">
        <v>148</v>
      </c>
      <c r="G191" s="29" t="s">
        <v>309</v>
      </c>
      <c r="H191" s="1" t="s">
        <v>137</v>
      </c>
      <c r="I191" s="1" t="s">
        <v>138</v>
      </c>
      <c r="J191" s="1" t="s">
        <v>116</v>
      </c>
      <c r="K191" s="1" t="s">
        <v>139</v>
      </c>
      <c r="L191" s="1" t="s">
        <v>116</v>
      </c>
      <c r="M191" s="37" t="s">
        <v>632</v>
      </c>
      <c r="N191" s="37" t="s">
        <v>662</v>
      </c>
      <c r="O191" s="37">
        <v>4</v>
      </c>
      <c r="P191" s="38">
        <f>4/22</f>
        <v>0.18181818181818182</v>
      </c>
    </row>
    <row r="192" spans="1:16" ht="30" x14ac:dyDescent="0.25">
      <c r="A192" s="36" t="s">
        <v>9</v>
      </c>
      <c r="B192" s="35">
        <v>2012</v>
      </c>
      <c r="C192" s="35">
        <v>2013</v>
      </c>
      <c r="D192" s="36">
        <v>2014</v>
      </c>
      <c r="E192" s="37">
        <v>2009</v>
      </c>
      <c r="F192" s="37">
        <v>143</v>
      </c>
      <c r="G192" s="1" t="s">
        <v>16</v>
      </c>
      <c r="H192" s="1" t="s">
        <v>112</v>
      </c>
      <c r="I192" s="1" t="s">
        <v>310</v>
      </c>
      <c r="J192" s="1" t="s">
        <v>112</v>
      </c>
      <c r="K192" s="1" t="s">
        <v>311</v>
      </c>
      <c r="L192" s="1" t="s">
        <v>112</v>
      </c>
      <c r="M192" s="37" t="s">
        <v>632</v>
      </c>
      <c r="N192" s="37" t="s">
        <v>661</v>
      </c>
      <c r="O192" s="37">
        <v>4</v>
      </c>
      <c r="P192" s="38">
        <f>4/19</f>
        <v>0.21052631578947367</v>
      </c>
    </row>
    <row r="193" spans="1:16" ht="24" x14ac:dyDescent="0.25">
      <c r="A193" s="36" t="s">
        <v>10</v>
      </c>
      <c r="B193" s="34"/>
      <c r="C193" s="35">
        <v>2013</v>
      </c>
      <c r="D193" s="36">
        <v>2014</v>
      </c>
      <c r="E193" s="37">
        <v>2009</v>
      </c>
      <c r="F193" s="37">
        <v>143</v>
      </c>
      <c r="G193" s="1" t="s">
        <v>15</v>
      </c>
      <c r="H193" s="1" t="s">
        <v>112</v>
      </c>
      <c r="I193" s="1" t="s">
        <v>312</v>
      </c>
      <c r="J193" s="1" t="s">
        <v>112</v>
      </c>
      <c r="K193" s="1" t="s">
        <v>313</v>
      </c>
      <c r="L193" s="1" t="s">
        <v>112</v>
      </c>
      <c r="M193" s="37" t="s">
        <v>632</v>
      </c>
      <c r="N193" s="37">
        <v>0</v>
      </c>
      <c r="O193" s="37">
        <v>0</v>
      </c>
      <c r="P193" s="38" t="s">
        <v>795</v>
      </c>
    </row>
    <row r="194" spans="1:16" ht="30" x14ac:dyDescent="0.25">
      <c r="A194" s="36" t="s">
        <v>11</v>
      </c>
      <c r="B194" s="34"/>
      <c r="C194" s="35">
        <v>2013</v>
      </c>
      <c r="D194" s="36">
        <v>2014</v>
      </c>
      <c r="E194" s="37">
        <v>2009</v>
      </c>
      <c r="F194" s="37">
        <v>148</v>
      </c>
      <c r="G194" s="1" t="s">
        <v>314</v>
      </c>
      <c r="H194" s="1" t="s">
        <v>123</v>
      </c>
      <c r="I194" s="1" t="s">
        <v>315</v>
      </c>
      <c r="J194" s="1" t="s">
        <v>123</v>
      </c>
      <c r="K194" s="1" t="s">
        <v>316</v>
      </c>
      <c r="L194" s="1" t="s">
        <v>137</v>
      </c>
      <c r="M194" s="37" t="s">
        <v>802</v>
      </c>
      <c r="N194" s="37" t="s">
        <v>664</v>
      </c>
      <c r="O194" s="37">
        <v>2</v>
      </c>
      <c r="P194" s="38">
        <f>2/56</f>
        <v>3.5714285714285712E-2</v>
      </c>
    </row>
  </sheetData>
  <autoFilter ref="A1:P194" xr:uid="{00000000-0001-0000-0000-000000000000}"/>
  <sortState xmlns:xlrd2="http://schemas.microsoft.com/office/spreadsheetml/2017/richdata2" ref="A2:L203">
    <sortCondition ref="A1"/>
  </sortState>
  <phoneticPr fontId="3" type="noConversion"/>
  <conditionalFormatting sqref="G66:L66">
    <cfRule type="expression" dxfId="1" priority="18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8648C-2158-4327-80A6-070FA989C638}">
  <sheetPr filterMode="1"/>
  <dimension ref="A1:P194"/>
  <sheetViews>
    <sheetView tabSelected="1" workbookViewId="0">
      <pane ySplit="1" topLeftCell="A2" activePane="bottomLeft" state="frozen"/>
      <selection pane="bottomLeft" activeCell="I197" sqref="I197"/>
    </sheetView>
  </sheetViews>
  <sheetFormatPr baseColWidth="10" defaultRowHeight="15" x14ac:dyDescent="0.25"/>
  <cols>
    <col min="1" max="1" width="25.85546875" style="45" bestFit="1" customWidth="1"/>
    <col min="2" max="2" width="8.85546875" style="46" hidden="1" customWidth="1"/>
    <col min="3" max="3" width="0" style="46" hidden="1" customWidth="1"/>
    <col min="4" max="4" width="0" style="45" hidden="1" customWidth="1"/>
    <col min="5" max="5" width="9.5703125" style="2" customWidth="1"/>
    <col min="6" max="6" width="6.140625" style="2" customWidth="1"/>
    <col min="7" max="7" width="13" style="2" customWidth="1"/>
    <col min="8" max="8" width="5.5703125" style="2" customWidth="1"/>
    <col min="9" max="9" width="11.42578125" style="2" customWidth="1"/>
    <col min="10" max="10" width="5.42578125" style="2" customWidth="1"/>
    <col min="11" max="11" width="11.42578125" style="2" customWidth="1"/>
    <col min="12" max="12" width="5.7109375" style="2" customWidth="1"/>
    <col min="13" max="13" width="11.7109375" style="2" customWidth="1"/>
    <col min="14" max="14" width="20.5703125" style="2" customWidth="1"/>
    <col min="15" max="15" width="19.42578125" style="2" customWidth="1"/>
    <col min="16" max="16" width="11.28515625" style="47" customWidth="1"/>
    <col min="17" max="16384" width="11.42578125" style="2"/>
  </cols>
  <sheetData>
    <row r="1" spans="1:16" ht="81" x14ac:dyDescent="0.25">
      <c r="A1" s="30" t="s">
        <v>95</v>
      </c>
      <c r="B1" s="31" t="s">
        <v>94</v>
      </c>
      <c r="C1" s="31" t="s">
        <v>92</v>
      </c>
      <c r="D1" s="30" t="s">
        <v>93</v>
      </c>
      <c r="E1" s="30" t="s">
        <v>106</v>
      </c>
      <c r="F1" s="30" t="s">
        <v>107</v>
      </c>
      <c r="G1" s="30" t="s">
        <v>789</v>
      </c>
      <c r="H1" s="30" t="s">
        <v>790</v>
      </c>
      <c r="I1" s="30" t="s">
        <v>791</v>
      </c>
      <c r="J1" s="30" t="s">
        <v>792</v>
      </c>
      <c r="K1" s="30" t="s">
        <v>108</v>
      </c>
      <c r="L1" s="30" t="s">
        <v>793</v>
      </c>
      <c r="M1" s="30" t="s">
        <v>798</v>
      </c>
      <c r="N1" s="30" t="s">
        <v>672</v>
      </c>
      <c r="O1" s="30" t="s">
        <v>794</v>
      </c>
      <c r="P1" s="32" t="s">
        <v>674</v>
      </c>
    </row>
    <row r="2" spans="1:16" ht="30" x14ac:dyDescent="0.25">
      <c r="A2" s="33" t="s">
        <v>44</v>
      </c>
      <c r="B2" s="34"/>
      <c r="C2" s="35">
        <v>2014</v>
      </c>
      <c r="D2" s="36">
        <v>2015</v>
      </c>
      <c r="E2" s="37">
        <v>2010</v>
      </c>
      <c r="F2" s="37">
        <v>146</v>
      </c>
      <c r="G2" s="1" t="s">
        <v>109</v>
      </c>
      <c r="H2" s="1" t="s">
        <v>110</v>
      </c>
      <c r="I2" s="1" t="s">
        <v>111</v>
      </c>
      <c r="J2" s="1" t="s">
        <v>112</v>
      </c>
      <c r="K2" s="1" t="s">
        <v>113</v>
      </c>
      <c r="L2" s="1" t="s">
        <v>112</v>
      </c>
      <c r="M2" s="37" t="s">
        <v>632</v>
      </c>
      <c r="N2" s="37" t="s">
        <v>665</v>
      </c>
      <c r="O2" s="37">
        <v>2</v>
      </c>
      <c r="P2" s="38">
        <f>2/27</f>
        <v>7.407407407407407E-2</v>
      </c>
    </row>
    <row r="3" spans="1:16" ht="30" x14ac:dyDescent="0.25">
      <c r="A3" s="33" t="s">
        <v>45</v>
      </c>
      <c r="B3" s="34"/>
      <c r="C3" s="35">
        <v>2014</v>
      </c>
      <c r="D3" s="36">
        <v>2015</v>
      </c>
      <c r="E3" s="37">
        <v>2010</v>
      </c>
      <c r="F3" s="37">
        <v>145</v>
      </c>
      <c r="G3" s="1" t="s">
        <v>15</v>
      </c>
      <c r="H3" s="1" t="s">
        <v>112</v>
      </c>
      <c r="I3" s="1" t="s">
        <v>114</v>
      </c>
      <c r="J3" s="1" t="s">
        <v>112</v>
      </c>
      <c r="K3" s="1" t="s">
        <v>115</v>
      </c>
      <c r="L3" s="1" t="s">
        <v>116</v>
      </c>
      <c r="M3" s="37" t="s">
        <v>632</v>
      </c>
      <c r="N3" s="37" t="s">
        <v>666</v>
      </c>
      <c r="O3" s="37">
        <v>1</v>
      </c>
      <c r="P3" s="38">
        <f>1/54</f>
        <v>1.8518518518518517E-2</v>
      </c>
    </row>
    <row r="4" spans="1:16" ht="30" x14ac:dyDescent="0.25">
      <c r="A4" s="36" t="s">
        <v>0</v>
      </c>
      <c r="B4" s="35">
        <v>2013</v>
      </c>
      <c r="C4" s="35">
        <v>2014</v>
      </c>
      <c r="D4" s="36">
        <v>2015</v>
      </c>
      <c r="E4" s="37">
        <v>2010</v>
      </c>
      <c r="F4" s="37">
        <v>148</v>
      </c>
      <c r="G4" s="1" t="s">
        <v>117</v>
      </c>
      <c r="H4" s="1" t="s">
        <v>112</v>
      </c>
      <c r="I4" s="1" t="s">
        <v>118</v>
      </c>
      <c r="J4" s="1" t="s">
        <v>112</v>
      </c>
      <c r="K4" s="1" t="s">
        <v>119</v>
      </c>
      <c r="L4" s="37" t="s">
        <v>112</v>
      </c>
      <c r="M4" s="37" t="s">
        <v>632</v>
      </c>
      <c r="N4" s="37" t="s">
        <v>667</v>
      </c>
      <c r="O4" s="37">
        <v>0</v>
      </c>
      <c r="P4" s="38">
        <f>0/28</f>
        <v>0</v>
      </c>
    </row>
    <row r="5" spans="1:16" ht="30" x14ac:dyDescent="0.25">
      <c r="A5" s="36" t="s">
        <v>46</v>
      </c>
      <c r="B5" s="34"/>
      <c r="C5" s="35">
        <v>2014</v>
      </c>
      <c r="D5" s="36">
        <v>2015</v>
      </c>
      <c r="E5" s="37">
        <v>2010</v>
      </c>
      <c r="F5" s="37">
        <v>140</v>
      </c>
      <c r="G5" s="29" t="s">
        <v>120</v>
      </c>
      <c r="H5" s="1" t="s">
        <v>112</v>
      </c>
      <c r="I5" s="1" t="s">
        <v>121</v>
      </c>
      <c r="J5" s="1" t="s">
        <v>112</v>
      </c>
      <c r="K5" s="29" t="s">
        <v>122</v>
      </c>
      <c r="L5" s="1" t="s">
        <v>123</v>
      </c>
      <c r="M5" s="37" t="s">
        <v>801</v>
      </c>
      <c r="N5" s="37" t="s">
        <v>668</v>
      </c>
      <c r="O5" s="37">
        <v>0</v>
      </c>
      <c r="P5" s="38" t="s">
        <v>795</v>
      </c>
    </row>
    <row r="6" spans="1:16" ht="30" x14ac:dyDescent="0.25">
      <c r="A6" s="36" t="s">
        <v>1</v>
      </c>
      <c r="B6" s="35">
        <v>2013</v>
      </c>
      <c r="C6" s="35">
        <v>2014</v>
      </c>
      <c r="D6" s="39"/>
      <c r="E6" s="37">
        <v>2010</v>
      </c>
      <c r="F6" s="37">
        <v>145</v>
      </c>
      <c r="G6" s="29" t="s">
        <v>124</v>
      </c>
      <c r="H6" s="1" t="s">
        <v>116</v>
      </c>
      <c r="I6" s="1" t="s">
        <v>125</v>
      </c>
      <c r="J6" s="1" t="s">
        <v>112</v>
      </c>
      <c r="K6" s="29" t="s">
        <v>122</v>
      </c>
      <c r="L6" s="1" t="s">
        <v>123</v>
      </c>
      <c r="M6" s="37" t="s">
        <v>635</v>
      </c>
      <c r="N6" s="37" t="s">
        <v>669</v>
      </c>
      <c r="O6" s="37">
        <v>1</v>
      </c>
      <c r="P6" s="38">
        <f>1/9</f>
        <v>0.1111111111111111</v>
      </c>
    </row>
    <row r="7" spans="1:16" ht="24" x14ac:dyDescent="0.25">
      <c r="A7" s="36" t="s">
        <v>47</v>
      </c>
      <c r="B7" s="34"/>
      <c r="C7" s="35">
        <v>2014</v>
      </c>
      <c r="D7" s="36">
        <v>2015</v>
      </c>
      <c r="E7" s="37">
        <v>2010</v>
      </c>
      <c r="F7" s="37">
        <v>148</v>
      </c>
      <c r="G7" s="29" t="s">
        <v>126</v>
      </c>
      <c r="H7" s="1" t="s">
        <v>116</v>
      </c>
      <c r="I7" s="1" t="s">
        <v>121</v>
      </c>
      <c r="J7" s="1" t="s">
        <v>112</v>
      </c>
      <c r="K7" s="29" t="s">
        <v>122</v>
      </c>
      <c r="L7" s="1" t="s">
        <v>123</v>
      </c>
      <c r="M7" s="37" t="s">
        <v>802</v>
      </c>
      <c r="N7" s="37">
        <v>0</v>
      </c>
      <c r="O7" s="37" t="s">
        <v>795</v>
      </c>
      <c r="P7" s="38" t="s">
        <v>795</v>
      </c>
    </row>
    <row r="8" spans="1:16" ht="30" x14ac:dyDescent="0.25">
      <c r="A8" s="36" t="s">
        <v>100</v>
      </c>
      <c r="B8" s="34"/>
      <c r="C8" s="34"/>
      <c r="D8" s="36">
        <v>2015</v>
      </c>
      <c r="E8" s="37">
        <v>2010</v>
      </c>
      <c r="F8" s="37">
        <v>148</v>
      </c>
      <c r="G8" s="29" t="s">
        <v>127</v>
      </c>
      <c r="H8" s="1" t="s">
        <v>112</v>
      </c>
      <c r="I8" s="1" t="s">
        <v>128</v>
      </c>
      <c r="J8" s="1" t="s">
        <v>112</v>
      </c>
      <c r="K8" s="1" t="s">
        <v>129</v>
      </c>
      <c r="L8" s="1" t="s">
        <v>110</v>
      </c>
      <c r="M8" s="37" t="s">
        <v>632</v>
      </c>
      <c r="N8" s="37" t="s">
        <v>670</v>
      </c>
      <c r="O8" s="37">
        <v>0</v>
      </c>
      <c r="P8" s="38" t="s">
        <v>795</v>
      </c>
    </row>
    <row r="9" spans="1:16" ht="30" x14ac:dyDescent="0.25">
      <c r="A9" s="36" t="s">
        <v>2</v>
      </c>
      <c r="B9" s="35">
        <v>2013</v>
      </c>
      <c r="C9" s="35">
        <v>2014</v>
      </c>
      <c r="D9" s="36">
        <v>2015</v>
      </c>
      <c r="E9" s="37">
        <v>2010</v>
      </c>
      <c r="F9" s="37">
        <v>145</v>
      </c>
      <c r="G9" s="29" t="s">
        <v>124</v>
      </c>
      <c r="H9" s="1" t="s">
        <v>116</v>
      </c>
      <c r="I9" s="1" t="s">
        <v>130</v>
      </c>
      <c r="J9" s="1" t="s">
        <v>112</v>
      </c>
      <c r="K9" s="1" t="s">
        <v>131</v>
      </c>
      <c r="L9" s="1" t="s">
        <v>132</v>
      </c>
      <c r="M9" s="37" t="s">
        <v>632</v>
      </c>
      <c r="N9" s="37" t="s">
        <v>671</v>
      </c>
      <c r="O9" s="37">
        <v>0</v>
      </c>
      <c r="P9" s="38">
        <f>0/17</f>
        <v>0</v>
      </c>
    </row>
    <row r="10" spans="1:16" ht="30" x14ac:dyDescent="0.25">
      <c r="A10" s="33" t="s">
        <v>48</v>
      </c>
      <c r="B10" s="34"/>
      <c r="C10" s="35">
        <v>2014</v>
      </c>
      <c r="D10" s="36">
        <v>2015</v>
      </c>
      <c r="E10" s="37">
        <v>2010</v>
      </c>
      <c r="F10" s="37">
        <v>147</v>
      </c>
      <c r="G10" s="1" t="s">
        <v>133</v>
      </c>
      <c r="H10" s="1" t="s">
        <v>112</v>
      </c>
      <c r="I10" s="1" t="s">
        <v>134</v>
      </c>
      <c r="J10" s="1" t="s">
        <v>112</v>
      </c>
      <c r="K10" s="1" t="s">
        <v>135</v>
      </c>
      <c r="L10" s="1" t="s">
        <v>112</v>
      </c>
      <c r="M10" s="37" t="s">
        <v>632</v>
      </c>
      <c r="N10" s="37" t="s">
        <v>673</v>
      </c>
      <c r="O10" s="37">
        <v>2</v>
      </c>
      <c r="P10" s="38">
        <f>2/19</f>
        <v>0.10526315789473684</v>
      </c>
    </row>
    <row r="11" spans="1:16" ht="30" x14ac:dyDescent="0.25">
      <c r="A11" s="33" t="s">
        <v>49</v>
      </c>
      <c r="B11" s="34"/>
      <c r="C11" s="35">
        <v>2014</v>
      </c>
      <c r="D11" s="39"/>
      <c r="E11" s="37">
        <v>2010</v>
      </c>
      <c r="F11" s="37">
        <v>148</v>
      </c>
      <c r="G11" s="29" t="s">
        <v>136</v>
      </c>
      <c r="H11" s="1" t="s">
        <v>137</v>
      </c>
      <c r="I11" s="1" t="s">
        <v>138</v>
      </c>
      <c r="J11" s="1" t="s">
        <v>116</v>
      </c>
      <c r="K11" s="1" t="s">
        <v>139</v>
      </c>
      <c r="L11" s="1" t="s">
        <v>116</v>
      </c>
      <c r="M11" s="37" t="s">
        <v>632</v>
      </c>
      <c r="N11" s="37" t="s">
        <v>675</v>
      </c>
      <c r="O11" s="37">
        <v>2</v>
      </c>
      <c r="P11" s="38">
        <f>2/12</f>
        <v>0.16666666666666666</v>
      </c>
    </row>
    <row r="12" spans="1:16" ht="30" x14ac:dyDescent="0.25">
      <c r="A12" s="36" t="s">
        <v>72</v>
      </c>
      <c r="B12" s="35">
        <v>2014</v>
      </c>
      <c r="C12" s="35">
        <v>2015</v>
      </c>
      <c r="D12" s="36">
        <v>2016</v>
      </c>
      <c r="E12" s="37">
        <v>2011</v>
      </c>
      <c r="F12" s="37">
        <v>143</v>
      </c>
      <c r="G12" s="1" t="s">
        <v>25</v>
      </c>
      <c r="H12" s="1" t="s">
        <v>112</v>
      </c>
      <c r="I12" s="1" t="s">
        <v>140</v>
      </c>
      <c r="J12" s="1" t="s">
        <v>112</v>
      </c>
      <c r="K12" s="1" t="s">
        <v>141</v>
      </c>
      <c r="L12" s="1" t="s">
        <v>142</v>
      </c>
      <c r="M12" s="37" t="s">
        <v>632</v>
      </c>
      <c r="N12" s="37" t="s">
        <v>676</v>
      </c>
      <c r="O12" s="37">
        <v>1</v>
      </c>
      <c r="P12" s="38">
        <f>1/21</f>
        <v>4.7619047619047616E-2</v>
      </c>
    </row>
    <row r="13" spans="1:16" ht="30" x14ac:dyDescent="0.25">
      <c r="A13" s="36" t="s">
        <v>73</v>
      </c>
      <c r="B13" s="34"/>
      <c r="C13" s="35">
        <v>2015</v>
      </c>
      <c r="D13" s="36">
        <v>2016</v>
      </c>
      <c r="E13" s="37">
        <v>2011</v>
      </c>
      <c r="F13" s="37">
        <v>149</v>
      </c>
      <c r="G13" s="29" t="s">
        <v>136</v>
      </c>
      <c r="H13" s="1" t="s">
        <v>137</v>
      </c>
      <c r="I13" s="1" t="s">
        <v>143</v>
      </c>
      <c r="J13" s="1" t="s">
        <v>116</v>
      </c>
      <c r="K13" s="1" t="s">
        <v>139</v>
      </c>
      <c r="L13" s="1" t="s">
        <v>116</v>
      </c>
      <c r="M13" s="37" t="s">
        <v>633</v>
      </c>
      <c r="N13" s="37" t="s">
        <v>677</v>
      </c>
      <c r="O13" s="37">
        <v>0</v>
      </c>
      <c r="P13" s="38" t="s">
        <v>795</v>
      </c>
    </row>
    <row r="14" spans="1:16" ht="36" x14ac:dyDescent="0.25">
      <c r="A14" s="36" t="s">
        <v>74</v>
      </c>
      <c r="B14" s="34"/>
      <c r="C14" s="34"/>
      <c r="D14" s="36">
        <v>2016</v>
      </c>
      <c r="E14" s="37">
        <v>2011</v>
      </c>
      <c r="F14" s="37">
        <v>149</v>
      </c>
      <c r="G14" s="1" t="s">
        <v>16</v>
      </c>
      <c r="H14" s="1" t="s">
        <v>112</v>
      </c>
      <c r="I14" s="1" t="s">
        <v>318</v>
      </c>
      <c r="J14" s="1" t="s">
        <v>158</v>
      </c>
      <c r="K14" s="29" t="s">
        <v>319</v>
      </c>
      <c r="L14" s="1" t="s">
        <v>158</v>
      </c>
      <c r="M14" s="37" t="s">
        <v>802</v>
      </c>
      <c r="N14" s="37" t="s">
        <v>678</v>
      </c>
      <c r="O14" s="37">
        <v>0</v>
      </c>
      <c r="P14" s="38" t="s">
        <v>795</v>
      </c>
    </row>
    <row r="15" spans="1:16" ht="30" x14ac:dyDescent="0.25">
      <c r="A15" s="36" t="s">
        <v>75</v>
      </c>
      <c r="B15" s="34"/>
      <c r="C15" s="35">
        <v>2015</v>
      </c>
      <c r="D15" s="36">
        <v>2016</v>
      </c>
      <c r="E15" s="37">
        <v>2011</v>
      </c>
      <c r="F15" s="37">
        <v>146</v>
      </c>
      <c r="G15" s="29" t="s">
        <v>144</v>
      </c>
      <c r="H15" s="1" t="s">
        <v>145</v>
      </c>
      <c r="I15" s="1" t="s">
        <v>146</v>
      </c>
      <c r="J15" s="1" t="s">
        <v>147</v>
      </c>
      <c r="K15" s="1" t="s">
        <v>148</v>
      </c>
      <c r="L15" s="1" t="s">
        <v>147</v>
      </c>
      <c r="M15" s="37" t="s">
        <v>632</v>
      </c>
      <c r="N15" s="37" t="s">
        <v>679</v>
      </c>
      <c r="O15" s="37">
        <v>0</v>
      </c>
      <c r="P15" s="38" t="s">
        <v>795</v>
      </c>
    </row>
    <row r="16" spans="1:16" ht="30" x14ac:dyDescent="0.25">
      <c r="A16" s="36" t="s">
        <v>76</v>
      </c>
      <c r="B16" s="35">
        <v>2014</v>
      </c>
      <c r="C16" s="35">
        <v>2015</v>
      </c>
      <c r="D16" s="36">
        <v>2016</v>
      </c>
      <c r="E16" s="37">
        <v>2011</v>
      </c>
      <c r="F16" s="37">
        <v>146</v>
      </c>
      <c r="G16" s="1" t="s">
        <v>25</v>
      </c>
      <c r="H16" s="1" t="s">
        <v>112</v>
      </c>
      <c r="I16" s="1" t="s">
        <v>149</v>
      </c>
      <c r="J16" s="1" t="s">
        <v>112</v>
      </c>
      <c r="K16" s="1" t="s">
        <v>150</v>
      </c>
      <c r="L16" s="1" t="s">
        <v>151</v>
      </c>
      <c r="M16" s="37" t="s">
        <v>632</v>
      </c>
      <c r="N16" s="37" t="s">
        <v>680</v>
      </c>
      <c r="O16" s="37">
        <v>5</v>
      </c>
      <c r="P16" s="38">
        <f>5/34</f>
        <v>0.14705882352941177</v>
      </c>
    </row>
    <row r="17" spans="1:16" ht="30" x14ac:dyDescent="0.25">
      <c r="A17" s="36" t="s">
        <v>77</v>
      </c>
      <c r="B17" s="35">
        <v>2014</v>
      </c>
      <c r="C17" s="34"/>
      <c r="D17" s="36">
        <v>2016</v>
      </c>
      <c r="E17" s="37">
        <v>2011</v>
      </c>
      <c r="F17" s="37">
        <v>149</v>
      </c>
      <c r="G17" s="1" t="s">
        <v>152</v>
      </c>
      <c r="H17" s="1" t="s">
        <v>153</v>
      </c>
      <c r="I17" s="1" t="s">
        <v>154</v>
      </c>
      <c r="J17" s="1" t="s">
        <v>155</v>
      </c>
      <c r="K17" s="1" t="s">
        <v>156</v>
      </c>
      <c r="L17" s="1" t="s">
        <v>155</v>
      </c>
      <c r="M17" s="37" t="s">
        <v>799</v>
      </c>
      <c r="N17" s="37" t="s">
        <v>681</v>
      </c>
      <c r="O17" s="37">
        <v>6</v>
      </c>
      <c r="P17" s="38">
        <f>6/41</f>
        <v>0.14634146341463414</v>
      </c>
    </row>
    <row r="18" spans="1:16" ht="24" x14ac:dyDescent="0.25">
      <c r="A18" s="36" t="s">
        <v>96</v>
      </c>
      <c r="B18" s="34"/>
      <c r="C18" s="35">
        <v>2015</v>
      </c>
      <c r="D18" s="39"/>
      <c r="E18" s="37">
        <v>2011</v>
      </c>
      <c r="F18" s="37">
        <v>147</v>
      </c>
      <c r="G18" s="29" t="s">
        <v>157</v>
      </c>
      <c r="H18" s="1" t="s">
        <v>158</v>
      </c>
      <c r="I18" s="1" t="s">
        <v>121</v>
      </c>
      <c r="J18" s="1" t="s">
        <v>112</v>
      </c>
      <c r="K18" s="29" t="s">
        <v>122</v>
      </c>
      <c r="L18" s="1" t="s">
        <v>123</v>
      </c>
      <c r="M18" s="37" t="s">
        <v>802</v>
      </c>
      <c r="N18" s="37">
        <v>0</v>
      </c>
      <c r="O18" s="37">
        <v>0</v>
      </c>
      <c r="P18" s="38" t="s">
        <v>795</v>
      </c>
    </row>
    <row r="19" spans="1:16" ht="30" x14ac:dyDescent="0.25">
      <c r="A19" s="36" t="s">
        <v>97</v>
      </c>
      <c r="B19" s="35">
        <v>2014</v>
      </c>
      <c r="C19" s="35">
        <v>2015</v>
      </c>
      <c r="D19" s="39"/>
      <c r="E19" s="37">
        <v>2011</v>
      </c>
      <c r="F19" s="37">
        <v>138</v>
      </c>
      <c r="G19" s="29" t="s">
        <v>159</v>
      </c>
      <c r="H19" s="1" t="s">
        <v>158</v>
      </c>
      <c r="I19" s="1" t="s">
        <v>160</v>
      </c>
      <c r="J19" s="1" t="s">
        <v>112</v>
      </c>
      <c r="K19" s="29" t="s">
        <v>161</v>
      </c>
      <c r="L19" s="1" t="s">
        <v>123</v>
      </c>
      <c r="M19" s="37" t="s">
        <v>632</v>
      </c>
      <c r="N19" s="37" t="s">
        <v>683</v>
      </c>
      <c r="O19" s="37">
        <v>0</v>
      </c>
      <c r="P19" s="38">
        <f>0/5</f>
        <v>0</v>
      </c>
    </row>
    <row r="20" spans="1:16" ht="24" x14ac:dyDescent="0.25">
      <c r="A20" s="36" t="s">
        <v>78</v>
      </c>
      <c r="B20" s="34"/>
      <c r="C20" s="35">
        <v>2015</v>
      </c>
      <c r="D20" s="36">
        <v>2016</v>
      </c>
      <c r="E20" s="37">
        <v>2011</v>
      </c>
      <c r="F20" s="37">
        <v>148</v>
      </c>
      <c r="G20" s="1" t="s">
        <v>162</v>
      </c>
      <c r="H20" s="1" t="s">
        <v>158</v>
      </c>
      <c r="I20" s="1" t="s">
        <v>163</v>
      </c>
      <c r="J20" s="1" t="s">
        <v>112</v>
      </c>
      <c r="K20" s="1" t="s">
        <v>164</v>
      </c>
      <c r="L20" s="1" t="s">
        <v>112</v>
      </c>
      <c r="M20" s="37" t="s">
        <v>633</v>
      </c>
      <c r="N20" s="37">
        <v>0</v>
      </c>
      <c r="O20" s="37">
        <v>0</v>
      </c>
      <c r="P20" s="38" t="s">
        <v>795</v>
      </c>
    </row>
    <row r="21" spans="1:16" ht="36" x14ac:dyDescent="0.25">
      <c r="A21" s="36" t="s">
        <v>79</v>
      </c>
      <c r="B21" s="34"/>
      <c r="C21" s="35">
        <v>2015</v>
      </c>
      <c r="D21" s="36">
        <v>2016</v>
      </c>
      <c r="E21" s="37">
        <v>2011</v>
      </c>
      <c r="F21" s="37">
        <v>148</v>
      </c>
      <c r="G21" s="29" t="s">
        <v>165</v>
      </c>
      <c r="H21" s="1" t="s">
        <v>147</v>
      </c>
      <c r="I21" s="1" t="s">
        <v>140</v>
      </c>
      <c r="J21" s="1" t="s">
        <v>112</v>
      </c>
      <c r="K21" s="1" t="s">
        <v>166</v>
      </c>
      <c r="L21" s="1" t="s">
        <v>147</v>
      </c>
      <c r="M21" s="37" t="s">
        <v>800</v>
      </c>
      <c r="N21" s="37" t="s">
        <v>684</v>
      </c>
      <c r="O21" s="37">
        <v>1</v>
      </c>
      <c r="P21" s="38">
        <f>1/4</f>
        <v>0.25</v>
      </c>
    </row>
    <row r="22" spans="1:16" ht="30" x14ac:dyDescent="0.25">
      <c r="A22" s="36" t="s">
        <v>80</v>
      </c>
      <c r="B22" s="35">
        <v>2014</v>
      </c>
      <c r="C22" s="34"/>
      <c r="D22" s="36">
        <v>2016</v>
      </c>
      <c r="E22" s="37">
        <v>2011</v>
      </c>
      <c r="F22" s="37">
        <v>136</v>
      </c>
      <c r="G22" s="1" t="s">
        <v>167</v>
      </c>
      <c r="H22" s="1" t="s">
        <v>155</v>
      </c>
      <c r="I22" s="1" t="s">
        <v>168</v>
      </c>
      <c r="J22" s="1" t="s">
        <v>112</v>
      </c>
      <c r="K22" s="1" t="s">
        <v>169</v>
      </c>
      <c r="L22" s="1" t="s">
        <v>132</v>
      </c>
      <c r="M22" s="37" t="s">
        <v>632</v>
      </c>
      <c r="N22" s="37" t="s">
        <v>685</v>
      </c>
      <c r="O22" s="37">
        <v>0</v>
      </c>
      <c r="P22" s="38">
        <f>0/6</f>
        <v>0</v>
      </c>
    </row>
    <row r="23" spans="1:16" ht="30" x14ac:dyDescent="0.25">
      <c r="A23" s="36" t="s">
        <v>81</v>
      </c>
      <c r="B23" s="35">
        <v>2014</v>
      </c>
      <c r="C23" s="35">
        <v>2015</v>
      </c>
      <c r="D23" s="36">
        <v>2016</v>
      </c>
      <c r="E23" s="37">
        <v>2011</v>
      </c>
      <c r="F23" s="37">
        <v>146</v>
      </c>
      <c r="G23" s="29" t="s">
        <v>136</v>
      </c>
      <c r="H23" s="1" t="s">
        <v>137</v>
      </c>
      <c r="I23" s="1" t="s">
        <v>170</v>
      </c>
      <c r="J23" s="1" t="s">
        <v>112</v>
      </c>
      <c r="K23" s="29" t="s">
        <v>122</v>
      </c>
      <c r="L23" s="1" t="s">
        <v>123</v>
      </c>
      <c r="M23" s="37" t="s">
        <v>632</v>
      </c>
      <c r="N23" s="37" t="s">
        <v>686</v>
      </c>
      <c r="O23" s="37">
        <v>3</v>
      </c>
      <c r="P23" s="38">
        <f>3/3</f>
        <v>1</v>
      </c>
    </row>
    <row r="24" spans="1:16" ht="30" x14ac:dyDescent="0.25">
      <c r="A24" s="36" t="s">
        <v>82</v>
      </c>
      <c r="B24" s="34"/>
      <c r="C24" s="35">
        <v>2015</v>
      </c>
      <c r="D24" s="36">
        <v>2016</v>
      </c>
      <c r="E24" s="37">
        <v>2011</v>
      </c>
      <c r="F24" s="37">
        <v>147</v>
      </c>
      <c r="G24" s="1" t="s">
        <v>171</v>
      </c>
      <c r="H24" s="1" t="s">
        <v>112</v>
      </c>
      <c r="I24" s="1" t="s">
        <v>172</v>
      </c>
      <c r="J24" s="1" t="s">
        <v>173</v>
      </c>
      <c r="K24" s="1" t="s">
        <v>174</v>
      </c>
      <c r="L24" s="1" t="s">
        <v>173</v>
      </c>
      <c r="M24" s="37" t="s">
        <v>632</v>
      </c>
      <c r="N24" s="37" t="s">
        <v>687</v>
      </c>
      <c r="O24" s="37">
        <v>1</v>
      </c>
      <c r="P24" s="38">
        <f>1/19</f>
        <v>5.2631578947368418E-2</v>
      </c>
    </row>
    <row r="25" spans="1:16" ht="30" x14ac:dyDescent="0.25">
      <c r="A25" s="36" t="s">
        <v>83</v>
      </c>
      <c r="B25" s="34"/>
      <c r="C25" s="35">
        <v>2015</v>
      </c>
      <c r="D25" s="36">
        <v>2016</v>
      </c>
      <c r="E25" s="37">
        <v>2011</v>
      </c>
      <c r="F25" s="37">
        <v>149</v>
      </c>
      <c r="G25" s="1" t="s">
        <v>175</v>
      </c>
      <c r="H25" s="1" t="s">
        <v>112</v>
      </c>
      <c r="I25" s="1" t="s">
        <v>176</v>
      </c>
      <c r="J25" s="1" t="s">
        <v>112</v>
      </c>
      <c r="K25" s="1" t="s">
        <v>177</v>
      </c>
      <c r="L25" s="1" t="s">
        <v>110</v>
      </c>
      <c r="M25" s="37" t="s">
        <v>633</v>
      </c>
      <c r="N25" s="37" t="s">
        <v>688</v>
      </c>
      <c r="O25" s="37">
        <v>0</v>
      </c>
      <c r="P25" s="38">
        <f>0/16</f>
        <v>0</v>
      </c>
    </row>
    <row r="26" spans="1:16" ht="30" x14ac:dyDescent="0.25">
      <c r="A26" s="36" t="s">
        <v>98</v>
      </c>
      <c r="B26" s="35">
        <v>2014</v>
      </c>
      <c r="C26" s="35">
        <v>2015</v>
      </c>
      <c r="D26" s="39"/>
      <c r="E26" s="37">
        <v>2011</v>
      </c>
      <c r="F26" s="37">
        <v>148</v>
      </c>
      <c r="G26" s="29" t="s">
        <v>178</v>
      </c>
      <c r="H26" s="1" t="s">
        <v>179</v>
      </c>
      <c r="I26" s="1" t="s">
        <v>180</v>
      </c>
      <c r="J26" s="1" t="s">
        <v>158</v>
      </c>
      <c r="K26" s="1" t="s">
        <v>181</v>
      </c>
      <c r="L26" s="1" t="s">
        <v>158</v>
      </c>
      <c r="M26" s="37" t="s">
        <v>800</v>
      </c>
      <c r="N26" s="37" t="s">
        <v>689</v>
      </c>
      <c r="O26" s="37">
        <v>9</v>
      </c>
      <c r="P26" s="38">
        <f>9/46</f>
        <v>0.19565217391304349</v>
      </c>
    </row>
    <row r="27" spans="1:16" ht="30" x14ac:dyDescent="0.25">
      <c r="A27" s="36" t="s">
        <v>99</v>
      </c>
      <c r="B27" s="34"/>
      <c r="C27" s="35">
        <v>2015</v>
      </c>
      <c r="D27" s="39"/>
      <c r="E27" s="37">
        <v>2011</v>
      </c>
      <c r="F27" s="37">
        <v>146</v>
      </c>
      <c r="G27" s="1" t="s">
        <v>15</v>
      </c>
      <c r="H27" s="1" t="s">
        <v>112</v>
      </c>
      <c r="I27" s="1" t="s">
        <v>182</v>
      </c>
      <c r="J27" s="1" t="s">
        <v>112</v>
      </c>
      <c r="K27" s="29" t="s">
        <v>124</v>
      </c>
      <c r="L27" s="1" t="s">
        <v>116</v>
      </c>
      <c r="M27" s="37" t="s">
        <v>633</v>
      </c>
      <c r="N27" s="37" t="s">
        <v>690</v>
      </c>
      <c r="O27" s="37">
        <v>2</v>
      </c>
      <c r="P27" s="38">
        <f>2/38</f>
        <v>5.2631578947368418E-2</v>
      </c>
    </row>
    <row r="28" spans="1:16" ht="30" x14ac:dyDescent="0.25">
      <c r="A28" s="36" t="s">
        <v>84</v>
      </c>
      <c r="B28" s="34"/>
      <c r="C28" s="35">
        <v>2015</v>
      </c>
      <c r="D28" s="36">
        <v>2016</v>
      </c>
      <c r="E28" s="37">
        <v>2011</v>
      </c>
      <c r="F28" s="37">
        <v>149</v>
      </c>
      <c r="G28" s="29" t="s">
        <v>183</v>
      </c>
      <c r="H28" s="1" t="s">
        <v>137</v>
      </c>
      <c r="I28" s="1" t="s">
        <v>184</v>
      </c>
      <c r="J28" s="1" t="s">
        <v>112</v>
      </c>
      <c r="K28" s="1" t="s">
        <v>185</v>
      </c>
      <c r="L28" s="1" t="s">
        <v>112</v>
      </c>
      <c r="M28" s="37" t="s">
        <v>639</v>
      </c>
      <c r="N28" s="37" t="s">
        <v>691</v>
      </c>
      <c r="O28" s="37">
        <v>1</v>
      </c>
      <c r="P28" s="38">
        <f>1/12</f>
        <v>8.3333333333333329E-2</v>
      </c>
    </row>
    <row r="29" spans="1:16" ht="30" x14ac:dyDescent="0.25">
      <c r="A29" s="36" t="s">
        <v>60</v>
      </c>
      <c r="B29" s="34"/>
      <c r="C29" s="35">
        <v>2016</v>
      </c>
      <c r="D29" s="39"/>
      <c r="E29" s="37">
        <v>2012</v>
      </c>
      <c r="F29" s="37">
        <v>149</v>
      </c>
      <c r="G29" s="1" t="s">
        <v>186</v>
      </c>
      <c r="H29" s="1" t="s">
        <v>187</v>
      </c>
      <c r="I29" s="1" t="s">
        <v>188</v>
      </c>
      <c r="J29" s="1" t="s">
        <v>189</v>
      </c>
      <c r="K29" s="29" t="s">
        <v>144</v>
      </c>
      <c r="L29" s="1" t="s">
        <v>145</v>
      </c>
      <c r="M29" s="37" t="s">
        <v>802</v>
      </c>
      <c r="N29" s="37" t="s">
        <v>692</v>
      </c>
      <c r="O29" s="37">
        <v>0</v>
      </c>
      <c r="P29" s="38" t="s">
        <v>795</v>
      </c>
    </row>
    <row r="30" spans="1:16" ht="30" x14ac:dyDescent="0.25">
      <c r="A30" s="36" t="s">
        <v>61</v>
      </c>
      <c r="B30" s="35">
        <v>2015</v>
      </c>
      <c r="C30" s="35">
        <v>2016</v>
      </c>
      <c r="D30" s="36">
        <v>2017</v>
      </c>
      <c r="E30" s="37">
        <v>2012</v>
      </c>
      <c r="F30" s="37">
        <v>146</v>
      </c>
      <c r="G30" s="1" t="s">
        <v>25</v>
      </c>
      <c r="H30" s="1" t="s">
        <v>112</v>
      </c>
      <c r="I30" s="1" t="s">
        <v>190</v>
      </c>
      <c r="J30" s="1" t="s">
        <v>112</v>
      </c>
      <c r="K30" s="1" t="s">
        <v>191</v>
      </c>
      <c r="L30" s="1" t="s">
        <v>158</v>
      </c>
      <c r="M30" s="37" t="s">
        <v>632</v>
      </c>
      <c r="N30" s="37" t="s">
        <v>693</v>
      </c>
      <c r="O30" s="37" t="s">
        <v>796</v>
      </c>
      <c r="P30" s="38">
        <f>2/24</f>
        <v>8.3333333333333329E-2</v>
      </c>
    </row>
    <row r="31" spans="1:16" ht="30" x14ac:dyDescent="0.25">
      <c r="A31" s="36" t="s">
        <v>62</v>
      </c>
      <c r="B31" s="35">
        <v>2015</v>
      </c>
      <c r="C31" s="35">
        <v>2016</v>
      </c>
      <c r="D31" s="39"/>
      <c r="E31" s="37">
        <v>2012</v>
      </c>
      <c r="F31" s="37">
        <v>145</v>
      </c>
      <c r="G31" s="1" t="s">
        <v>192</v>
      </c>
      <c r="H31" s="1" t="s">
        <v>147</v>
      </c>
      <c r="I31" s="1" t="s">
        <v>193</v>
      </c>
      <c r="J31" s="1" t="s">
        <v>173</v>
      </c>
      <c r="K31" s="1" t="s">
        <v>194</v>
      </c>
      <c r="L31" s="1" t="s">
        <v>173</v>
      </c>
      <c r="M31" s="37" t="s">
        <v>802</v>
      </c>
      <c r="N31" s="37" t="s">
        <v>671</v>
      </c>
      <c r="O31" s="37">
        <v>0</v>
      </c>
      <c r="P31" s="38">
        <f>0/17</f>
        <v>0</v>
      </c>
    </row>
    <row r="32" spans="1:16" ht="30" x14ac:dyDescent="0.25">
      <c r="A32" s="36" t="s">
        <v>63</v>
      </c>
      <c r="B32" s="35">
        <v>2015</v>
      </c>
      <c r="C32" s="35">
        <v>2016</v>
      </c>
      <c r="D32" s="36">
        <v>2017</v>
      </c>
      <c r="E32" s="37">
        <v>2012</v>
      </c>
      <c r="F32" s="37">
        <v>144</v>
      </c>
      <c r="G32" s="29" t="s">
        <v>165</v>
      </c>
      <c r="H32" s="1" t="s">
        <v>147</v>
      </c>
      <c r="I32" s="1" t="s">
        <v>195</v>
      </c>
      <c r="J32" s="1" t="s">
        <v>173</v>
      </c>
      <c r="K32" s="1" t="s">
        <v>196</v>
      </c>
      <c r="L32" s="1" t="s">
        <v>173</v>
      </c>
      <c r="M32" s="37" t="s">
        <v>803</v>
      </c>
      <c r="N32" s="37" t="s">
        <v>694</v>
      </c>
      <c r="O32" s="37">
        <v>7</v>
      </c>
      <c r="P32" s="38">
        <f>7/34</f>
        <v>0.20588235294117646</v>
      </c>
    </row>
    <row r="33" spans="1:16" ht="30" x14ac:dyDescent="0.25">
      <c r="A33" s="36" t="s">
        <v>64</v>
      </c>
      <c r="B33" s="35">
        <v>2015</v>
      </c>
      <c r="C33" s="35">
        <v>2016</v>
      </c>
      <c r="D33" s="39"/>
      <c r="E33" s="37">
        <v>2012</v>
      </c>
      <c r="F33" s="37">
        <v>146</v>
      </c>
      <c r="G33" s="1" t="s">
        <v>197</v>
      </c>
      <c r="H33" s="1" t="s">
        <v>158</v>
      </c>
      <c r="I33" s="1" t="s">
        <v>198</v>
      </c>
      <c r="J33" s="1" t="s">
        <v>112</v>
      </c>
      <c r="K33" s="29" t="s">
        <v>124</v>
      </c>
      <c r="L33" s="1" t="s">
        <v>116</v>
      </c>
      <c r="M33" s="37" t="s">
        <v>802</v>
      </c>
      <c r="N33" s="37" t="s">
        <v>695</v>
      </c>
      <c r="O33" s="37">
        <v>0</v>
      </c>
      <c r="P33" s="38" t="s">
        <v>795</v>
      </c>
    </row>
    <row r="34" spans="1:16" ht="45" x14ac:dyDescent="0.25">
      <c r="A34" s="36" t="s">
        <v>65</v>
      </c>
      <c r="B34" s="35">
        <v>2015</v>
      </c>
      <c r="C34" s="35">
        <v>2016</v>
      </c>
      <c r="D34" s="36">
        <v>2017</v>
      </c>
      <c r="E34" s="37">
        <v>2012</v>
      </c>
      <c r="F34" s="37">
        <v>145</v>
      </c>
      <c r="G34" s="1" t="s">
        <v>199</v>
      </c>
      <c r="H34" s="1" t="s">
        <v>179</v>
      </c>
      <c r="I34" s="1" t="s">
        <v>200</v>
      </c>
      <c r="J34" s="1" t="s">
        <v>112</v>
      </c>
      <c r="K34" s="29" t="s">
        <v>120</v>
      </c>
      <c r="L34" s="1" t="s">
        <v>112</v>
      </c>
      <c r="M34" s="37" t="s">
        <v>800</v>
      </c>
      <c r="N34" s="37" t="s">
        <v>696</v>
      </c>
      <c r="O34" s="37">
        <v>0</v>
      </c>
      <c r="P34" s="38" t="s">
        <v>795</v>
      </c>
    </row>
    <row r="35" spans="1:16" ht="30" x14ac:dyDescent="0.25">
      <c r="A35" s="36" t="s">
        <v>66</v>
      </c>
      <c r="B35" s="35">
        <v>2015</v>
      </c>
      <c r="C35" s="35">
        <v>2016</v>
      </c>
      <c r="D35" s="36">
        <v>2017</v>
      </c>
      <c r="E35" s="37">
        <v>2012</v>
      </c>
      <c r="F35" s="37">
        <v>143</v>
      </c>
      <c r="G35" s="1" t="s">
        <v>201</v>
      </c>
      <c r="H35" s="1" t="s">
        <v>112</v>
      </c>
      <c r="I35" s="1" t="s">
        <v>202</v>
      </c>
      <c r="J35" s="1" t="s">
        <v>112</v>
      </c>
      <c r="K35" s="1" t="s">
        <v>203</v>
      </c>
      <c r="L35" s="1" t="s">
        <v>112</v>
      </c>
      <c r="M35" s="37" t="s">
        <v>632</v>
      </c>
      <c r="N35" s="37" t="s">
        <v>697</v>
      </c>
      <c r="O35" s="37">
        <v>0</v>
      </c>
      <c r="P35" s="38">
        <f>0/10</f>
        <v>0</v>
      </c>
    </row>
    <row r="36" spans="1:16" ht="30" x14ac:dyDescent="0.25">
      <c r="A36" s="36" t="s">
        <v>67</v>
      </c>
      <c r="B36" s="35">
        <v>2015</v>
      </c>
      <c r="C36" s="35">
        <v>2016</v>
      </c>
      <c r="D36" s="36">
        <v>2017</v>
      </c>
      <c r="E36" s="37">
        <v>2012</v>
      </c>
      <c r="F36" s="37">
        <v>146</v>
      </c>
      <c r="G36" s="29" t="s">
        <v>157</v>
      </c>
      <c r="H36" s="1" t="s">
        <v>158</v>
      </c>
      <c r="I36" s="1" t="s">
        <v>198</v>
      </c>
      <c r="J36" s="1" t="s">
        <v>112</v>
      </c>
      <c r="K36" s="29" t="s">
        <v>124</v>
      </c>
      <c r="L36" s="1" t="s">
        <v>116</v>
      </c>
      <c r="M36" s="37" t="s">
        <v>632</v>
      </c>
      <c r="N36" s="37" t="s">
        <v>698</v>
      </c>
      <c r="O36" s="37">
        <v>3</v>
      </c>
      <c r="P36" s="38">
        <f>3/7</f>
        <v>0.42857142857142855</v>
      </c>
    </row>
    <row r="37" spans="1:16" ht="36" x14ac:dyDescent="0.25">
      <c r="A37" s="36" t="s">
        <v>68</v>
      </c>
      <c r="B37" s="35">
        <v>2015</v>
      </c>
      <c r="C37" s="35">
        <v>2016</v>
      </c>
      <c r="D37" s="36">
        <v>2017</v>
      </c>
      <c r="E37" s="37">
        <v>2012</v>
      </c>
      <c r="F37" s="37">
        <v>145</v>
      </c>
      <c r="G37" s="1" t="s">
        <v>201</v>
      </c>
      <c r="H37" s="1" t="s">
        <v>112</v>
      </c>
      <c r="I37" s="1" t="s">
        <v>210</v>
      </c>
      <c r="J37" s="1" t="s">
        <v>112</v>
      </c>
      <c r="K37" s="1" t="s">
        <v>211</v>
      </c>
      <c r="L37" s="1" t="s">
        <v>158</v>
      </c>
      <c r="M37" s="37" t="s">
        <v>639</v>
      </c>
      <c r="N37" s="37" t="s">
        <v>699</v>
      </c>
      <c r="O37" s="37">
        <v>4</v>
      </c>
      <c r="P37" s="38">
        <f>4/16</f>
        <v>0.25</v>
      </c>
    </row>
    <row r="38" spans="1:16" ht="30" x14ac:dyDescent="0.25">
      <c r="A38" s="36" t="s">
        <v>69</v>
      </c>
      <c r="B38" s="35">
        <v>2015</v>
      </c>
      <c r="C38" s="35">
        <v>2016</v>
      </c>
      <c r="D38" s="36">
        <v>2017</v>
      </c>
      <c r="E38" s="37">
        <v>2012</v>
      </c>
      <c r="F38" s="37">
        <v>149</v>
      </c>
      <c r="G38" s="29" t="s">
        <v>178</v>
      </c>
      <c r="H38" s="1" t="s">
        <v>179</v>
      </c>
      <c r="I38" s="1" t="s">
        <v>320</v>
      </c>
      <c r="J38" s="1" t="s">
        <v>137</v>
      </c>
      <c r="K38" s="1" t="s">
        <v>321</v>
      </c>
      <c r="L38" s="1" t="s">
        <v>137</v>
      </c>
      <c r="M38" s="37" t="s">
        <v>632</v>
      </c>
      <c r="N38" s="37" t="s">
        <v>700</v>
      </c>
      <c r="O38" s="37">
        <v>2</v>
      </c>
      <c r="P38" s="38">
        <f>2/20</f>
        <v>0.1</v>
      </c>
    </row>
    <row r="39" spans="1:16" ht="45" x14ac:dyDescent="0.25">
      <c r="A39" s="36" t="s">
        <v>70</v>
      </c>
      <c r="B39" s="34"/>
      <c r="C39" s="35">
        <v>2016</v>
      </c>
      <c r="D39" s="36">
        <v>2017</v>
      </c>
      <c r="E39" s="37">
        <v>2012</v>
      </c>
      <c r="F39" s="37">
        <v>149</v>
      </c>
      <c r="G39" s="1" t="s">
        <v>204</v>
      </c>
      <c r="H39" s="1" t="s">
        <v>205</v>
      </c>
      <c r="I39" s="1" t="s">
        <v>206</v>
      </c>
      <c r="J39" s="1" t="s">
        <v>112</v>
      </c>
      <c r="K39" s="1" t="s">
        <v>196</v>
      </c>
      <c r="L39" s="1" t="s">
        <v>173</v>
      </c>
      <c r="M39" s="37" t="s">
        <v>639</v>
      </c>
      <c r="N39" s="37" t="s">
        <v>701</v>
      </c>
      <c r="O39" s="37">
        <v>0</v>
      </c>
      <c r="P39" s="38">
        <v>0</v>
      </c>
    </row>
    <row r="40" spans="1:16" ht="30" x14ac:dyDescent="0.25">
      <c r="A40" s="36" t="s">
        <v>71</v>
      </c>
      <c r="B40" s="34">
        <v>2015</v>
      </c>
      <c r="C40" s="35">
        <v>2016</v>
      </c>
      <c r="D40" s="36">
        <v>2017</v>
      </c>
      <c r="E40" s="37">
        <v>2012</v>
      </c>
      <c r="F40" s="37">
        <v>146</v>
      </c>
      <c r="G40" s="1" t="s">
        <v>16</v>
      </c>
      <c r="H40" s="1" t="s">
        <v>112</v>
      </c>
      <c r="I40" s="1" t="s">
        <v>207</v>
      </c>
      <c r="J40" s="1" t="s">
        <v>112</v>
      </c>
      <c r="K40" s="1" t="s">
        <v>208</v>
      </c>
      <c r="L40" s="1" t="s">
        <v>112</v>
      </c>
      <c r="M40" s="37" t="s">
        <v>632</v>
      </c>
      <c r="N40" s="37" t="s">
        <v>702</v>
      </c>
      <c r="O40" s="37">
        <v>0</v>
      </c>
      <c r="P40" s="38">
        <v>0</v>
      </c>
    </row>
    <row r="41" spans="1:16" ht="36" x14ac:dyDescent="0.25">
      <c r="A41" s="36" t="s">
        <v>52</v>
      </c>
      <c r="B41" s="35">
        <v>2016</v>
      </c>
      <c r="C41" s="35">
        <v>2017</v>
      </c>
      <c r="D41" s="36">
        <v>2018</v>
      </c>
      <c r="E41" s="37">
        <v>2013</v>
      </c>
      <c r="F41" s="37">
        <v>144</v>
      </c>
      <c r="G41" s="1" t="s">
        <v>209</v>
      </c>
      <c r="H41" s="1" t="s">
        <v>112</v>
      </c>
      <c r="I41" s="1" t="s">
        <v>210</v>
      </c>
      <c r="J41" s="1" t="s">
        <v>112</v>
      </c>
      <c r="K41" s="1" t="s">
        <v>211</v>
      </c>
      <c r="L41" s="1" t="s">
        <v>158</v>
      </c>
      <c r="M41" s="37" t="s">
        <v>639</v>
      </c>
      <c r="N41" s="37" t="s">
        <v>704</v>
      </c>
      <c r="O41" s="37">
        <v>0</v>
      </c>
      <c r="P41" s="38">
        <v>0</v>
      </c>
    </row>
    <row r="42" spans="1:16" ht="30" x14ac:dyDescent="0.25">
      <c r="A42" s="36" t="s">
        <v>53</v>
      </c>
      <c r="B42" s="35">
        <v>2016</v>
      </c>
      <c r="C42" s="35">
        <v>2017</v>
      </c>
      <c r="D42" s="36">
        <v>2018</v>
      </c>
      <c r="E42" s="37">
        <v>2013</v>
      </c>
      <c r="F42" s="37">
        <v>147</v>
      </c>
      <c r="G42" s="1" t="s">
        <v>12</v>
      </c>
      <c r="H42" s="1" t="s">
        <v>112</v>
      </c>
      <c r="I42" s="1" t="s">
        <v>118</v>
      </c>
      <c r="J42" s="1" t="s">
        <v>112</v>
      </c>
      <c r="K42" s="1" t="s">
        <v>119</v>
      </c>
      <c r="L42" s="1" t="s">
        <v>112</v>
      </c>
      <c r="M42" s="37" t="s">
        <v>639</v>
      </c>
      <c r="N42" s="37" t="s">
        <v>705</v>
      </c>
      <c r="O42" s="37">
        <v>0</v>
      </c>
      <c r="P42" s="38" t="s">
        <v>795</v>
      </c>
    </row>
    <row r="43" spans="1:16" ht="30" x14ac:dyDescent="0.25">
      <c r="A43" s="36" t="s">
        <v>54</v>
      </c>
      <c r="B43" s="35">
        <v>2016</v>
      </c>
      <c r="C43" s="35">
        <v>2017</v>
      </c>
      <c r="D43" s="36">
        <v>2018</v>
      </c>
      <c r="E43" s="37">
        <v>2013</v>
      </c>
      <c r="F43" s="37">
        <v>146</v>
      </c>
      <c r="G43" s="1" t="s">
        <v>201</v>
      </c>
      <c r="H43" s="1" t="s">
        <v>112</v>
      </c>
      <c r="I43" s="1" t="s">
        <v>212</v>
      </c>
      <c r="J43" s="1" t="s">
        <v>213</v>
      </c>
      <c r="K43" s="1" t="s">
        <v>214</v>
      </c>
      <c r="L43" s="1" t="s">
        <v>110</v>
      </c>
      <c r="M43" s="37" t="s">
        <v>802</v>
      </c>
      <c r="N43" s="37" t="s">
        <v>703</v>
      </c>
      <c r="O43" s="37">
        <v>5</v>
      </c>
      <c r="P43" s="38">
        <f>5/63</f>
        <v>7.9365079365079361E-2</v>
      </c>
    </row>
    <row r="44" spans="1:16" ht="24" x14ac:dyDescent="0.25">
      <c r="A44" s="36" t="s">
        <v>89</v>
      </c>
      <c r="B44" s="34"/>
      <c r="C44" s="35">
        <v>2017</v>
      </c>
      <c r="D44" s="36">
        <v>2018</v>
      </c>
      <c r="E44" s="37">
        <v>2013</v>
      </c>
      <c r="F44" s="37">
        <v>146</v>
      </c>
      <c r="G44" s="1" t="s">
        <v>186</v>
      </c>
      <c r="H44" s="1" t="s">
        <v>187</v>
      </c>
      <c r="I44" s="1" t="s">
        <v>329</v>
      </c>
      <c r="J44" s="1" t="s">
        <v>205</v>
      </c>
      <c r="K44" s="1" t="s">
        <v>330</v>
      </c>
      <c r="L44" s="1" t="s">
        <v>205</v>
      </c>
      <c r="M44" s="37" t="s">
        <v>632</v>
      </c>
      <c r="N44" s="37">
        <v>0</v>
      </c>
      <c r="O44" s="37">
        <v>0</v>
      </c>
      <c r="P44" s="38" t="s">
        <v>795</v>
      </c>
    </row>
    <row r="45" spans="1:16" ht="30" x14ac:dyDescent="0.25">
      <c r="A45" s="36" t="s">
        <v>55</v>
      </c>
      <c r="B45" s="35">
        <v>2016</v>
      </c>
      <c r="C45" s="35">
        <v>2017</v>
      </c>
      <c r="D45" s="40"/>
      <c r="E45" s="37">
        <v>2013</v>
      </c>
      <c r="F45" s="37">
        <v>145</v>
      </c>
      <c r="G45" s="1" t="s">
        <v>215</v>
      </c>
      <c r="H45" s="1" t="s">
        <v>216</v>
      </c>
      <c r="I45" s="1" t="s">
        <v>217</v>
      </c>
      <c r="J45" s="1" t="s">
        <v>155</v>
      </c>
      <c r="K45" s="1" t="s">
        <v>218</v>
      </c>
      <c r="L45" s="1" t="s">
        <v>155</v>
      </c>
      <c r="M45" s="37" t="s">
        <v>632</v>
      </c>
      <c r="N45" s="37" t="s">
        <v>706</v>
      </c>
      <c r="O45" s="37">
        <v>0</v>
      </c>
      <c r="P45" s="38">
        <v>0</v>
      </c>
    </row>
    <row r="46" spans="1:16" ht="36" x14ac:dyDescent="0.25">
      <c r="A46" s="36" t="s">
        <v>90</v>
      </c>
      <c r="B46" s="34"/>
      <c r="C46" s="35">
        <v>2017</v>
      </c>
      <c r="D46" s="36">
        <v>2018</v>
      </c>
      <c r="E46" s="37">
        <v>2013</v>
      </c>
      <c r="F46" s="37">
        <v>149</v>
      </c>
      <c r="G46" s="1" t="s">
        <v>331</v>
      </c>
      <c r="H46" s="1" t="s">
        <v>332</v>
      </c>
      <c r="I46" s="1" t="s">
        <v>333</v>
      </c>
      <c r="J46" s="1" t="s">
        <v>334</v>
      </c>
      <c r="K46" s="1" t="s">
        <v>335</v>
      </c>
      <c r="L46" s="1" t="s">
        <v>334</v>
      </c>
      <c r="M46" s="37" t="s">
        <v>632</v>
      </c>
      <c r="N46" s="37" t="s">
        <v>707</v>
      </c>
      <c r="O46" s="37">
        <v>0</v>
      </c>
      <c r="P46" s="38">
        <v>0</v>
      </c>
    </row>
    <row r="47" spans="1:16" ht="24" x14ac:dyDescent="0.25">
      <c r="A47" s="36" t="s">
        <v>91</v>
      </c>
      <c r="B47" s="34"/>
      <c r="C47" s="35">
        <v>2017</v>
      </c>
      <c r="D47" s="36">
        <v>2018</v>
      </c>
      <c r="E47" s="37">
        <v>2013</v>
      </c>
      <c r="F47" s="37">
        <v>149</v>
      </c>
      <c r="G47" s="1" t="s">
        <v>336</v>
      </c>
      <c r="H47" s="1" t="s">
        <v>205</v>
      </c>
      <c r="I47" s="1" t="s">
        <v>337</v>
      </c>
      <c r="J47" s="1" t="s">
        <v>112</v>
      </c>
      <c r="K47" s="1" t="s">
        <v>338</v>
      </c>
      <c r="L47" s="1" t="s">
        <v>112</v>
      </c>
      <c r="M47" s="37" t="s">
        <v>632</v>
      </c>
      <c r="N47" s="37">
        <v>0</v>
      </c>
      <c r="O47" s="37">
        <v>0</v>
      </c>
      <c r="P47" s="38" t="s">
        <v>795</v>
      </c>
    </row>
    <row r="48" spans="1:16" ht="30" x14ac:dyDescent="0.25">
      <c r="A48" s="36" t="s">
        <v>56</v>
      </c>
      <c r="B48" s="35">
        <v>2016</v>
      </c>
      <c r="C48" s="35">
        <v>2017</v>
      </c>
      <c r="D48" s="36">
        <v>2018</v>
      </c>
      <c r="E48" s="37">
        <v>2013</v>
      </c>
      <c r="F48" s="37">
        <v>142</v>
      </c>
      <c r="G48" s="1" t="s">
        <v>219</v>
      </c>
      <c r="H48" s="1" t="s">
        <v>205</v>
      </c>
      <c r="I48" s="1" t="s">
        <v>220</v>
      </c>
      <c r="J48" s="1" t="s">
        <v>155</v>
      </c>
      <c r="K48" s="1" t="s">
        <v>221</v>
      </c>
      <c r="L48" s="1" t="s">
        <v>155</v>
      </c>
      <c r="M48" s="37" t="s">
        <v>632</v>
      </c>
      <c r="N48" s="37" t="s">
        <v>708</v>
      </c>
      <c r="O48" s="37">
        <v>0</v>
      </c>
      <c r="P48" s="38" t="s">
        <v>795</v>
      </c>
    </row>
    <row r="49" spans="1:16" ht="30" x14ac:dyDescent="0.25">
      <c r="A49" s="36" t="s">
        <v>57</v>
      </c>
      <c r="B49" s="35">
        <v>2016</v>
      </c>
      <c r="C49" s="35">
        <v>2017</v>
      </c>
      <c r="D49" s="36">
        <v>2018</v>
      </c>
      <c r="E49" s="37">
        <v>2013</v>
      </c>
      <c r="F49" s="37">
        <v>146</v>
      </c>
      <c r="G49" s="1" t="s">
        <v>222</v>
      </c>
      <c r="H49" s="1" t="s">
        <v>205</v>
      </c>
      <c r="I49" s="1" t="s">
        <v>223</v>
      </c>
      <c r="J49" s="1" t="s">
        <v>112</v>
      </c>
      <c r="K49" s="1" t="s">
        <v>117</v>
      </c>
      <c r="L49" s="1" t="s">
        <v>112</v>
      </c>
      <c r="M49" s="37" t="s">
        <v>632</v>
      </c>
      <c r="N49" s="37" t="s">
        <v>709</v>
      </c>
      <c r="O49" s="37">
        <v>0</v>
      </c>
      <c r="P49" s="38" t="s">
        <v>795</v>
      </c>
    </row>
    <row r="50" spans="1:16" ht="30" x14ac:dyDescent="0.25">
      <c r="A50" s="36" t="s">
        <v>58</v>
      </c>
      <c r="B50" s="35">
        <v>2016</v>
      </c>
      <c r="C50" s="34"/>
      <c r="D50" s="40"/>
      <c r="E50" s="37">
        <v>2013</v>
      </c>
      <c r="F50" s="37">
        <v>138</v>
      </c>
      <c r="G50" s="1" t="s">
        <v>201</v>
      </c>
      <c r="H50" s="1" t="s">
        <v>112</v>
      </c>
      <c r="I50" s="1" t="s">
        <v>224</v>
      </c>
      <c r="J50" s="1" t="s">
        <v>112</v>
      </c>
      <c r="K50" s="1" t="s">
        <v>208</v>
      </c>
      <c r="L50" s="1" t="s">
        <v>112</v>
      </c>
      <c r="M50" s="37" t="s">
        <v>632</v>
      </c>
      <c r="N50" s="37" t="s">
        <v>710</v>
      </c>
      <c r="O50" s="37">
        <v>1</v>
      </c>
      <c r="P50" s="38">
        <f>1/8</f>
        <v>0.125</v>
      </c>
    </row>
    <row r="51" spans="1:16" ht="45.75" customHeight="1" x14ac:dyDescent="0.25">
      <c r="A51" s="36" t="s">
        <v>59</v>
      </c>
      <c r="B51" s="35">
        <v>2016</v>
      </c>
      <c r="C51" s="35">
        <v>2017</v>
      </c>
      <c r="D51" s="36">
        <v>2018</v>
      </c>
      <c r="E51" s="37">
        <v>2013</v>
      </c>
      <c r="F51" s="37">
        <v>143</v>
      </c>
      <c r="G51" s="1" t="s">
        <v>225</v>
      </c>
      <c r="H51" s="1" t="s">
        <v>205</v>
      </c>
      <c r="I51" s="1" t="s">
        <v>226</v>
      </c>
      <c r="J51" s="1" t="s">
        <v>158</v>
      </c>
      <c r="K51" s="1" t="s">
        <v>191</v>
      </c>
      <c r="L51" s="1" t="s">
        <v>158</v>
      </c>
      <c r="M51" s="37" t="s">
        <v>633</v>
      </c>
      <c r="N51" s="37" t="s">
        <v>711</v>
      </c>
      <c r="O51" s="37">
        <v>2</v>
      </c>
      <c r="P51" s="38">
        <f>2/19</f>
        <v>0.10526315789473684</v>
      </c>
    </row>
    <row r="52" spans="1:16" ht="36" x14ac:dyDescent="0.25">
      <c r="A52" s="36" t="s">
        <v>326</v>
      </c>
      <c r="B52" s="34"/>
      <c r="C52" s="35">
        <v>2017</v>
      </c>
      <c r="D52" s="40"/>
      <c r="E52" s="37">
        <v>2013</v>
      </c>
      <c r="F52" s="37">
        <v>149</v>
      </c>
      <c r="G52" s="1" t="s">
        <v>343</v>
      </c>
      <c r="H52" s="1" t="s">
        <v>344</v>
      </c>
      <c r="I52" s="1" t="s">
        <v>345</v>
      </c>
      <c r="J52" s="1" t="s">
        <v>332</v>
      </c>
      <c r="K52" s="1" t="s">
        <v>346</v>
      </c>
      <c r="L52" s="1" t="s">
        <v>332</v>
      </c>
      <c r="M52" s="37" t="s">
        <v>802</v>
      </c>
      <c r="N52" s="37" t="s">
        <v>712</v>
      </c>
      <c r="O52" s="37">
        <v>0</v>
      </c>
      <c r="P52" s="38" t="s">
        <v>795</v>
      </c>
    </row>
    <row r="53" spans="1:16" ht="30" x14ac:dyDescent="0.25">
      <c r="A53" s="36" t="s">
        <v>325</v>
      </c>
      <c r="B53" s="34"/>
      <c r="C53" s="35">
        <v>2017</v>
      </c>
      <c r="D53" s="36">
        <v>2018</v>
      </c>
      <c r="E53" s="37">
        <v>2013</v>
      </c>
      <c r="F53" s="37">
        <v>148</v>
      </c>
      <c r="G53" s="1" t="s">
        <v>222</v>
      </c>
      <c r="H53" s="1" t="s">
        <v>339</v>
      </c>
      <c r="I53" s="1" t="s">
        <v>340</v>
      </c>
      <c r="J53" s="1" t="s">
        <v>332</v>
      </c>
      <c r="K53" s="1" t="s">
        <v>341</v>
      </c>
      <c r="L53" s="1" t="s">
        <v>342</v>
      </c>
      <c r="M53" s="37" t="s">
        <v>802</v>
      </c>
      <c r="N53" s="37" t="s">
        <v>713</v>
      </c>
      <c r="O53" s="37">
        <v>0</v>
      </c>
      <c r="P53" s="38" t="s">
        <v>795</v>
      </c>
    </row>
    <row r="54" spans="1:16" ht="30" x14ac:dyDescent="0.25">
      <c r="A54" s="36" t="s">
        <v>383</v>
      </c>
      <c r="B54" s="34"/>
      <c r="C54" s="41"/>
      <c r="D54" s="37">
        <v>2018</v>
      </c>
      <c r="E54" s="37">
        <v>2013</v>
      </c>
      <c r="F54" s="37">
        <v>149</v>
      </c>
      <c r="G54" s="1" t="s">
        <v>201</v>
      </c>
      <c r="H54" s="1" t="s">
        <v>112</v>
      </c>
      <c r="I54" s="1" t="s">
        <v>384</v>
      </c>
      <c r="J54" s="1" t="s">
        <v>385</v>
      </c>
      <c r="K54" s="1" t="s">
        <v>386</v>
      </c>
      <c r="L54" s="1" t="s">
        <v>385</v>
      </c>
      <c r="M54" s="37" t="s">
        <v>639</v>
      </c>
      <c r="N54" s="37" t="s">
        <v>714</v>
      </c>
      <c r="O54" s="37">
        <v>1</v>
      </c>
      <c r="P54" s="38">
        <f>1/17</f>
        <v>5.8823529411764705E-2</v>
      </c>
    </row>
    <row r="55" spans="1:16" ht="36" hidden="1" x14ac:dyDescent="0.25">
      <c r="A55" s="36" t="s">
        <v>387</v>
      </c>
      <c r="B55" s="41"/>
      <c r="C55" s="42">
        <v>2018</v>
      </c>
      <c r="D55" s="40"/>
      <c r="E55" s="37">
        <v>2014</v>
      </c>
      <c r="F55" s="37">
        <v>149</v>
      </c>
      <c r="G55" s="1" t="s">
        <v>388</v>
      </c>
      <c r="H55" s="1" t="s">
        <v>389</v>
      </c>
      <c r="I55" s="1" t="s">
        <v>390</v>
      </c>
      <c r="J55" s="1" t="s">
        <v>147</v>
      </c>
      <c r="K55" s="1" t="s">
        <v>391</v>
      </c>
      <c r="L55" s="1" t="s">
        <v>147</v>
      </c>
      <c r="M55" s="37" t="s">
        <v>633</v>
      </c>
      <c r="N55" s="37"/>
      <c r="O55" s="37"/>
      <c r="P55" s="38"/>
    </row>
    <row r="56" spans="1:16" ht="24" hidden="1" x14ac:dyDescent="0.25">
      <c r="A56" s="36" t="s">
        <v>392</v>
      </c>
      <c r="B56" s="41"/>
      <c r="C56" s="42">
        <v>2018</v>
      </c>
      <c r="D56" s="37">
        <v>2019</v>
      </c>
      <c r="E56" s="37">
        <v>2014</v>
      </c>
      <c r="F56" s="37">
        <v>148</v>
      </c>
      <c r="G56" s="1" t="s">
        <v>393</v>
      </c>
      <c r="H56" s="1" t="s">
        <v>205</v>
      </c>
      <c r="I56" s="1" t="s">
        <v>394</v>
      </c>
      <c r="J56" s="1" t="s">
        <v>112</v>
      </c>
      <c r="K56" s="1" t="s">
        <v>395</v>
      </c>
      <c r="L56" s="1" t="s">
        <v>112</v>
      </c>
      <c r="M56" s="37" t="s">
        <v>802</v>
      </c>
      <c r="N56" s="37"/>
      <c r="O56" s="37"/>
      <c r="P56" s="38"/>
    </row>
    <row r="57" spans="1:16" ht="24" hidden="1" x14ac:dyDescent="0.25">
      <c r="A57" s="36" t="s">
        <v>396</v>
      </c>
      <c r="B57" s="41"/>
      <c r="C57" s="42">
        <v>2018</v>
      </c>
      <c r="D57" s="40"/>
      <c r="E57" s="37">
        <v>2014</v>
      </c>
      <c r="F57" s="37">
        <v>149</v>
      </c>
      <c r="G57" s="29" t="s">
        <v>165</v>
      </c>
      <c r="H57" s="1" t="s">
        <v>147</v>
      </c>
      <c r="I57" s="1" t="s">
        <v>397</v>
      </c>
      <c r="J57" s="1" t="s">
        <v>112</v>
      </c>
      <c r="K57" s="1" t="s">
        <v>398</v>
      </c>
      <c r="L57" s="1" t="s">
        <v>112</v>
      </c>
      <c r="M57" s="37" t="s">
        <v>632</v>
      </c>
      <c r="N57" s="37"/>
      <c r="O57" s="37"/>
      <c r="P57" s="38"/>
    </row>
    <row r="58" spans="1:16" ht="24" hidden="1" x14ac:dyDescent="0.25">
      <c r="A58" s="36" t="s">
        <v>399</v>
      </c>
      <c r="B58" s="41"/>
      <c r="C58" s="42">
        <v>2018</v>
      </c>
      <c r="D58" s="37">
        <v>2019</v>
      </c>
      <c r="E58" s="37">
        <v>2014</v>
      </c>
      <c r="F58" s="37">
        <v>149</v>
      </c>
      <c r="G58" s="1" t="s">
        <v>16</v>
      </c>
      <c r="H58" s="1" t="s">
        <v>112</v>
      </c>
      <c r="I58" s="1" t="s">
        <v>190</v>
      </c>
      <c r="J58" s="1" t="s">
        <v>112</v>
      </c>
      <c r="K58" s="1" t="s">
        <v>191</v>
      </c>
      <c r="L58" s="1" t="s">
        <v>158</v>
      </c>
      <c r="M58" s="37" t="s">
        <v>632</v>
      </c>
      <c r="N58" s="37"/>
      <c r="O58" s="37"/>
      <c r="P58" s="38"/>
    </row>
    <row r="59" spans="1:16" ht="24" hidden="1" x14ac:dyDescent="0.25">
      <c r="A59" s="36" t="s">
        <v>85</v>
      </c>
      <c r="B59" s="35">
        <v>2017</v>
      </c>
      <c r="C59" s="35">
        <v>2018</v>
      </c>
      <c r="D59" s="36">
        <v>2019</v>
      </c>
      <c r="E59" s="37">
        <v>2014</v>
      </c>
      <c r="F59" s="37">
        <v>147</v>
      </c>
      <c r="G59" s="29" t="s">
        <v>347</v>
      </c>
      <c r="H59" s="1" t="s">
        <v>334</v>
      </c>
      <c r="I59" s="1" t="s">
        <v>348</v>
      </c>
      <c r="J59" s="1" t="s">
        <v>332</v>
      </c>
      <c r="K59" s="1" t="s">
        <v>349</v>
      </c>
      <c r="L59" s="1" t="s">
        <v>350</v>
      </c>
      <c r="M59" s="37" t="s">
        <v>802</v>
      </c>
      <c r="N59" s="37"/>
      <c r="O59" s="37"/>
      <c r="P59" s="38"/>
    </row>
    <row r="60" spans="1:16" ht="36" hidden="1" x14ac:dyDescent="0.25">
      <c r="A60" s="36" t="s">
        <v>86</v>
      </c>
      <c r="B60" s="35">
        <v>2017</v>
      </c>
      <c r="C60" s="35">
        <v>2018</v>
      </c>
      <c r="D60" s="36">
        <v>2019</v>
      </c>
      <c r="E60" s="37">
        <v>2014</v>
      </c>
      <c r="F60" s="37">
        <v>145</v>
      </c>
      <c r="G60" s="1" t="s">
        <v>9</v>
      </c>
      <c r="H60" s="1" t="s">
        <v>332</v>
      </c>
      <c r="I60" s="1" t="s">
        <v>351</v>
      </c>
      <c r="J60" s="1" t="s">
        <v>352</v>
      </c>
      <c r="K60" s="29" t="s">
        <v>353</v>
      </c>
      <c r="L60" s="1" t="s">
        <v>354</v>
      </c>
      <c r="M60" s="37" t="s">
        <v>632</v>
      </c>
      <c r="N60" s="37"/>
      <c r="O60" s="37"/>
      <c r="P60" s="38"/>
    </row>
    <row r="61" spans="1:16" ht="24" hidden="1" x14ac:dyDescent="0.25">
      <c r="A61" s="36" t="s">
        <v>87</v>
      </c>
      <c r="B61" s="35">
        <v>2017</v>
      </c>
      <c r="C61" s="35">
        <v>2018</v>
      </c>
      <c r="D61" s="40"/>
      <c r="E61" s="37">
        <v>2014</v>
      </c>
      <c r="F61" s="37">
        <v>144</v>
      </c>
      <c r="G61" s="1" t="s">
        <v>355</v>
      </c>
      <c r="H61" s="1" t="s">
        <v>332</v>
      </c>
      <c r="I61" s="1" t="s">
        <v>356</v>
      </c>
      <c r="J61" s="1" t="s">
        <v>357</v>
      </c>
      <c r="K61" s="1" t="s">
        <v>358</v>
      </c>
      <c r="L61" s="1" t="s">
        <v>357</v>
      </c>
      <c r="M61" s="37" t="s">
        <v>632</v>
      </c>
      <c r="N61" s="37"/>
      <c r="O61" s="37"/>
      <c r="P61" s="38"/>
    </row>
    <row r="62" spans="1:16" ht="28.5" hidden="1" customHeight="1" x14ac:dyDescent="0.25">
      <c r="A62" s="36" t="s">
        <v>88</v>
      </c>
      <c r="B62" s="35">
        <v>2017</v>
      </c>
      <c r="C62" s="35">
        <v>2018</v>
      </c>
      <c r="D62" s="36">
        <v>2019</v>
      </c>
      <c r="E62" s="37">
        <v>2014</v>
      </c>
      <c r="F62" s="37">
        <v>145</v>
      </c>
      <c r="G62" s="1" t="s">
        <v>359</v>
      </c>
      <c r="H62" s="1" t="s">
        <v>360</v>
      </c>
      <c r="I62" s="1" t="s">
        <v>361</v>
      </c>
      <c r="J62" s="1" t="s">
        <v>362</v>
      </c>
      <c r="K62" s="1" t="s">
        <v>363</v>
      </c>
      <c r="L62" s="1" t="s">
        <v>362</v>
      </c>
      <c r="M62" s="37" t="s">
        <v>632</v>
      </c>
      <c r="N62" s="37"/>
      <c r="O62" s="37"/>
      <c r="P62" s="38"/>
    </row>
    <row r="63" spans="1:16" ht="24" hidden="1" x14ac:dyDescent="0.25">
      <c r="A63" s="36" t="s">
        <v>400</v>
      </c>
      <c r="B63" s="41"/>
      <c r="C63" s="35">
        <v>2018</v>
      </c>
      <c r="D63" s="36">
        <v>2019</v>
      </c>
      <c r="E63" s="37">
        <v>2014</v>
      </c>
      <c r="F63" s="37">
        <v>148</v>
      </c>
      <c r="G63" s="1" t="s">
        <v>359</v>
      </c>
      <c r="H63" s="1" t="s">
        <v>110</v>
      </c>
      <c r="I63" s="1" t="s">
        <v>401</v>
      </c>
      <c r="J63" s="1" t="s">
        <v>112</v>
      </c>
      <c r="K63" s="1" t="s">
        <v>402</v>
      </c>
      <c r="L63" s="1" t="s">
        <v>158</v>
      </c>
      <c r="M63" s="37" t="s">
        <v>633</v>
      </c>
      <c r="N63" s="37"/>
      <c r="O63" s="37"/>
      <c r="P63" s="38"/>
    </row>
    <row r="64" spans="1:16" ht="36" hidden="1" x14ac:dyDescent="0.25">
      <c r="A64" s="36" t="s">
        <v>327</v>
      </c>
      <c r="B64" s="35">
        <v>2017</v>
      </c>
      <c r="C64" s="35">
        <v>2018</v>
      </c>
      <c r="D64" s="40"/>
      <c r="E64" s="37">
        <v>2014</v>
      </c>
      <c r="F64" s="37">
        <v>148</v>
      </c>
      <c r="G64" s="29" t="s">
        <v>364</v>
      </c>
      <c r="H64" s="1" t="s">
        <v>344</v>
      </c>
      <c r="I64" s="1" t="s">
        <v>264</v>
      </c>
      <c r="J64" s="1" t="s">
        <v>332</v>
      </c>
      <c r="K64" s="1" t="s">
        <v>365</v>
      </c>
      <c r="L64" s="1" t="s">
        <v>332</v>
      </c>
      <c r="M64" s="37" t="s">
        <v>635</v>
      </c>
      <c r="N64" s="37"/>
      <c r="O64" s="37"/>
      <c r="P64" s="38"/>
    </row>
    <row r="65" spans="1:16" ht="36" hidden="1" x14ac:dyDescent="0.25">
      <c r="A65" s="36" t="s">
        <v>403</v>
      </c>
      <c r="B65" s="35">
        <v>2018</v>
      </c>
      <c r="C65" s="35">
        <v>2019</v>
      </c>
      <c r="D65" s="40"/>
      <c r="E65" s="37">
        <v>2015</v>
      </c>
      <c r="F65" s="37">
        <v>148</v>
      </c>
      <c r="G65" s="29" t="s">
        <v>122</v>
      </c>
      <c r="H65" s="1" t="s">
        <v>123</v>
      </c>
      <c r="I65" s="1" t="s">
        <v>411</v>
      </c>
      <c r="J65" s="1" t="s">
        <v>147</v>
      </c>
      <c r="K65" s="1" t="s">
        <v>363</v>
      </c>
      <c r="L65" s="1" t="s">
        <v>147</v>
      </c>
      <c r="M65" s="37" t="s">
        <v>632</v>
      </c>
      <c r="N65" s="37"/>
      <c r="O65" s="37"/>
      <c r="P65" s="38"/>
    </row>
    <row r="66" spans="1:16" ht="24" hidden="1" x14ac:dyDescent="0.25">
      <c r="A66" s="36" t="s">
        <v>439</v>
      </c>
      <c r="B66" s="41"/>
      <c r="C66" s="41"/>
      <c r="D66" s="36">
        <v>2020</v>
      </c>
      <c r="E66" s="37">
        <v>2015</v>
      </c>
      <c r="F66" s="37">
        <v>149</v>
      </c>
      <c r="G66" s="1" t="s">
        <v>15</v>
      </c>
      <c r="H66" s="1" t="s">
        <v>112</v>
      </c>
      <c r="I66" s="1" t="s">
        <v>440</v>
      </c>
      <c r="J66" s="1" t="s">
        <v>112</v>
      </c>
      <c r="K66" s="1" t="s">
        <v>243</v>
      </c>
      <c r="L66" s="1" t="s">
        <v>158</v>
      </c>
      <c r="M66" s="37" t="s">
        <v>633</v>
      </c>
      <c r="N66" s="37"/>
      <c r="O66" s="37"/>
      <c r="P66" s="38"/>
    </row>
    <row r="67" spans="1:16" ht="24" hidden="1" x14ac:dyDescent="0.25">
      <c r="A67" s="36" t="s">
        <v>404</v>
      </c>
      <c r="B67" s="35">
        <v>2018</v>
      </c>
      <c r="C67" s="35">
        <v>2019</v>
      </c>
      <c r="D67" s="40"/>
      <c r="E67" s="37">
        <v>2015</v>
      </c>
      <c r="F67" s="37">
        <v>146</v>
      </c>
      <c r="G67" s="29" t="s">
        <v>126</v>
      </c>
      <c r="H67" s="1" t="s">
        <v>116</v>
      </c>
      <c r="I67" s="1" t="s">
        <v>182</v>
      </c>
      <c r="J67" s="1" t="s">
        <v>112</v>
      </c>
      <c r="K67" s="29" t="s">
        <v>124</v>
      </c>
      <c r="L67" s="1" t="s">
        <v>116</v>
      </c>
      <c r="M67" s="37" t="s">
        <v>632</v>
      </c>
      <c r="N67" s="37"/>
      <c r="O67" s="37"/>
      <c r="P67" s="38"/>
    </row>
    <row r="68" spans="1:16" ht="24" hidden="1" x14ac:dyDescent="0.25">
      <c r="A68" s="36" t="s">
        <v>405</v>
      </c>
      <c r="B68" s="35">
        <v>2018</v>
      </c>
      <c r="C68" s="35">
        <v>2019</v>
      </c>
      <c r="D68" s="36">
        <v>2020</v>
      </c>
      <c r="E68" s="37">
        <v>2015</v>
      </c>
      <c r="F68" s="37">
        <v>147</v>
      </c>
      <c r="G68" s="1" t="s">
        <v>77</v>
      </c>
      <c r="H68" s="1" t="s">
        <v>112</v>
      </c>
      <c r="I68" s="1" t="s">
        <v>412</v>
      </c>
      <c r="J68" s="1" t="s">
        <v>112</v>
      </c>
      <c r="K68" s="29" t="s">
        <v>157</v>
      </c>
      <c r="L68" s="1" t="s">
        <v>158</v>
      </c>
      <c r="M68" s="37" t="s">
        <v>632</v>
      </c>
      <c r="N68" s="37"/>
      <c r="O68" s="37"/>
      <c r="P68" s="38"/>
    </row>
    <row r="69" spans="1:16" ht="24" hidden="1" x14ac:dyDescent="0.25">
      <c r="A69" s="36" t="s">
        <v>406</v>
      </c>
      <c r="B69" s="35">
        <v>2018</v>
      </c>
      <c r="C69" s="35">
        <v>2019</v>
      </c>
      <c r="D69" s="40"/>
      <c r="E69" s="37">
        <v>2015</v>
      </c>
      <c r="F69" s="37">
        <v>146</v>
      </c>
      <c r="G69" s="1" t="s">
        <v>409</v>
      </c>
      <c r="H69" s="1" t="s">
        <v>112</v>
      </c>
      <c r="I69" s="1" t="s">
        <v>413</v>
      </c>
      <c r="J69" s="1" t="s">
        <v>173</v>
      </c>
      <c r="K69" s="1" t="s">
        <v>414</v>
      </c>
      <c r="L69" s="1" t="s">
        <v>173</v>
      </c>
      <c r="M69" s="37" t="s">
        <v>632</v>
      </c>
      <c r="N69" s="37"/>
      <c r="O69" s="37"/>
      <c r="P69" s="38"/>
    </row>
    <row r="70" spans="1:16" ht="24" hidden="1" x14ac:dyDescent="0.25">
      <c r="A70" s="36" t="s">
        <v>407</v>
      </c>
      <c r="B70" s="35">
        <v>2018</v>
      </c>
      <c r="C70" s="35">
        <v>2019</v>
      </c>
      <c r="D70" s="40"/>
      <c r="E70" s="37">
        <v>2015</v>
      </c>
      <c r="F70" s="37">
        <v>145</v>
      </c>
      <c r="G70" s="1" t="s">
        <v>15</v>
      </c>
      <c r="H70" s="1" t="s">
        <v>112</v>
      </c>
      <c r="I70" s="1" t="s">
        <v>415</v>
      </c>
      <c r="J70" s="1" t="s">
        <v>112</v>
      </c>
      <c r="K70" s="1" t="s">
        <v>164</v>
      </c>
      <c r="L70" s="1" t="s">
        <v>112</v>
      </c>
      <c r="M70" s="37" t="s">
        <v>632</v>
      </c>
      <c r="N70" s="37"/>
      <c r="O70" s="37"/>
      <c r="P70" s="38"/>
    </row>
    <row r="71" spans="1:16" ht="24" hidden="1" x14ac:dyDescent="0.25">
      <c r="A71" s="36" t="s">
        <v>417</v>
      </c>
      <c r="B71" s="41"/>
      <c r="C71" s="35">
        <v>2019</v>
      </c>
      <c r="D71" s="40"/>
      <c r="E71" s="37">
        <v>2015</v>
      </c>
      <c r="F71" s="37">
        <v>146</v>
      </c>
      <c r="G71" s="1" t="s">
        <v>98</v>
      </c>
      <c r="H71" s="1" t="s">
        <v>112</v>
      </c>
      <c r="I71" s="1" t="s">
        <v>441</v>
      </c>
      <c r="J71" s="1" t="s">
        <v>112</v>
      </c>
      <c r="K71" s="29" t="s">
        <v>136</v>
      </c>
      <c r="L71" s="1" t="s">
        <v>137</v>
      </c>
      <c r="M71" s="37" t="s">
        <v>633</v>
      </c>
      <c r="N71" s="37"/>
      <c r="O71" s="37"/>
      <c r="P71" s="38"/>
    </row>
    <row r="72" spans="1:16" ht="24" hidden="1" x14ac:dyDescent="0.25">
      <c r="A72" s="36" t="s">
        <v>418</v>
      </c>
      <c r="B72" s="41"/>
      <c r="C72" s="35">
        <v>2019</v>
      </c>
      <c r="D72" s="36">
        <v>2020</v>
      </c>
      <c r="E72" s="37">
        <v>2015</v>
      </c>
      <c r="F72" s="37">
        <v>148</v>
      </c>
      <c r="G72" s="1" t="s">
        <v>15</v>
      </c>
      <c r="H72" s="1" t="s">
        <v>112</v>
      </c>
      <c r="I72" s="1" t="s">
        <v>442</v>
      </c>
      <c r="J72" s="1" t="s">
        <v>173</v>
      </c>
      <c r="K72" s="1" t="s">
        <v>443</v>
      </c>
      <c r="L72" s="1" t="s">
        <v>173</v>
      </c>
      <c r="M72" s="37" t="s">
        <v>632</v>
      </c>
      <c r="N72" s="37"/>
      <c r="O72" s="37"/>
      <c r="P72" s="38"/>
    </row>
    <row r="73" spans="1:16" ht="24" hidden="1" x14ac:dyDescent="0.25">
      <c r="A73" s="36" t="s">
        <v>419</v>
      </c>
      <c r="B73" s="41"/>
      <c r="C73" s="35">
        <v>2019</v>
      </c>
      <c r="D73" s="36">
        <v>2020</v>
      </c>
      <c r="E73" s="37">
        <v>2015</v>
      </c>
      <c r="F73" s="37">
        <v>149</v>
      </c>
      <c r="G73" s="1" t="s">
        <v>444</v>
      </c>
      <c r="H73" s="1" t="s">
        <v>110</v>
      </c>
      <c r="I73" s="1" t="s">
        <v>445</v>
      </c>
      <c r="J73" s="1" t="s">
        <v>173</v>
      </c>
      <c r="K73" s="1" t="s">
        <v>446</v>
      </c>
      <c r="L73" s="1" t="s">
        <v>153</v>
      </c>
      <c r="M73" s="37" t="s">
        <v>632</v>
      </c>
      <c r="N73" s="37"/>
      <c r="O73" s="37"/>
      <c r="P73" s="38"/>
    </row>
    <row r="74" spans="1:16" ht="24" hidden="1" x14ac:dyDescent="0.25">
      <c r="A74" s="36" t="s">
        <v>408</v>
      </c>
      <c r="B74" s="35">
        <v>2018</v>
      </c>
      <c r="C74" s="35">
        <v>2019</v>
      </c>
      <c r="D74" s="36">
        <v>2020</v>
      </c>
      <c r="E74" s="37">
        <v>2015</v>
      </c>
      <c r="F74" s="37">
        <v>146</v>
      </c>
      <c r="G74" s="1" t="s">
        <v>410</v>
      </c>
      <c r="H74" s="1" t="s">
        <v>110</v>
      </c>
      <c r="I74" s="1" t="s">
        <v>416</v>
      </c>
      <c r="J74" s="1" t="s">
        <v>112</v>
      </c>
      <c r="K74" s="1" t="s">
        <v>17</v>
      </c>
      <c r="L74" s="1" t="s">
        <v>112</v>
      </c>
      <c r="M74" s="37" t="s">
        <v>802</v>
      </c>
      <c r="N74" s="37"/>
      <c r="O74" s="37"/>
      <c r="P74" s="38"/>
    </row>
    <row r="75" spans="1:16" ht="24" hidden="1" x14ac:dyDescent="0.25">
      <c r="A75" s="36" t="s">
        <v>431</v>
      </c>
      <c r="B75" s="41"/>
      <c r="C75" s="35">
        <v>2020</v>
      </c>
      <c r="D75" s="36">
        <v>2021</v>
      </c>
      <c r="E75" s="37">
        <v>2016</v>
      </c>
      <c r="F75" s="37">
        <v>149</v>
      </c>
      <c r="G75" s="1" t="s">
        <v>458</v>
      </c>
      <c r="H75" s="3" t="s">
        <v>158</v>
      </c>
      <c r="I75" s="1" t="s">
        <v>487</v>
      </c>
      <c r="J75" s="3" t="s">
        <v>112</v>
      </c>
      <c r="K75" s="1" t="s">
        <v>488</v>
      </c>
      <c r="L75" s="3" t="s">
        <v>132</v>
      </c>
      <c r="M75" s="37" t="s">
        <v>632</v>
      </c>
      <c r="N75" s="37"/>
      <c r="O75" s="37"/>
      <c r="P75" s="38"/>
    </row>
    <row r="76" spans="1:16" ht="24" hidden="1" x14ac:dyDescent="0.25">
      <c r="A76" s="36" t="s">
        <v>420</v>
      </c>
      <c r="B76" s="35">
        <v>2019</v>
      </c>
      <c r="C76" s="35">
        <v>2020</v>
      </c>
      <c r="D76" s="36">
        <v>2021</v>
      </c>
      <c r="E76" s="37">
        <v>2016</v>
      </c>
      <c r="F76" s="37">
        <v>147</v>
      </c>
      <c r="G76" s="1" t="s">
        <v>483</v>
      </c>
      <c r="H76" s="3" t="s">
        <v>112</v>
      </c>
      <c r="I76" s="1" t="s">
        <v>484</v>
      </c>
      <c r="J76" s="3" t="s">
        <v>213</v>
      </c>
      <c r="K76" s="1" t="s">
        <v>485</v>
      </c>
      <c r="L76" s="3" t="s">
        <v>486</v>
      </c>
      <c r="M76" s="37" t="s">
        <v>633</v>
      </c>
      <c r="N76" s="37"/>
      <c r="O76" s="37"/>
      <c r="P76" s="38"/>
    </row>
    <row r="77" spans="1:16" ht="24" hidden="1" x14ac:dyDescent="0.25">
      <c r="A77" s="36" t="s">
        <v>432</v>
      </c>
      <c r="B77" s="41"/>
      <c r="C77" s="35">
        <v>2020</v>
      </c>
      <c r="D77" s="36">
        <v>2021</v>
      </c>
      <c r="E77" s="37">
        <v>2016</v>
      </c>
      <c r="F77" s="37">
        <v>146</v>
      </c>
      <c r="G77" s="1" t="s">
        <v>478</v>
      </c>
      <c r="H77" s="3" t="s">
        <v>112</v>
      </c>
      <c r="I77" s="1" t="s">
        <v>479</v>
      </c>
      <c r="J77" s="3" t="s">
        <v>112</v>
      </c>
      <c r="K77" s="1" t="s">
        <v>480</v>
      </c>
      <c r="L77" s="3" t="s">
        <v>147</v>
      </c>
      <c r="M77" s="37" t="s">
        <v>632</v>
      </c>
      <c r="N77" s="37"/>
      <c r="O77" s="37"/>
      <c r="P77" s="38"/>
    </row>
    <row r="78" spans="1:16" ht="24" hidden="1" x14ac:dyDescent="0.25">
      <c r="A78" s="36" t="s">
        <v>421</v>
      </c>
      <c r="B78" s="35">
        <v>2019</v>
      </c>
      <c r="C78" s="35">
        <v>2020</v>
      </c>
      <c r="D78" s="40"/>
      <c r="E78" s="37">
        <v>2016</v>
      </c>
      <c r="F78" s="37">
        <v>146</v>
      </c>
      <c r="G78" s="29" t="s">
        <v>481</v>
      </c>
      <c r="H78" s="3" t="s">
        <v>137</v>
      </c>
      <c r="I78" s="1" t="s">
        <v>482</v>
      </c>
      <c r="J78" s="3" t="s">
        <v>112</v>
      </c>
      <c r="K78" s="29" t="s">
        <v>161</v>
      </c>
      <c r="L78" s="3" t="s">
        <v>123</v>
      </c>
      <c r="M78" s="37" t="s">
        <v>632</v>
      </c>
      <c r="N78" s="37"/>
      <c r="O78" s="37"/>
      <c r="P78" s="38"/>
    </row>
    <row r="79" spans="1:16" ht="24" hidden="1" x14ac:dyDescent="0.25">
      <c r="A79" s="36" t="s">
        <v>529</v>
      </c>
      <c r="B79" s="41"/>
      <c r="C79" s="41"/>
      <c r="D79" s="36">
        <v>2021</v>
      </c>
      <c r="E79" s="37">
        <v>2016</v>
      </c>
      <c r="F79" s="37">
        <v>147</v>
      </c>
      <c r="G79" s="1" t="s">
        <v>71</v>
      </c>
      <c r="H79" s="3" t="s">
        <v>112</v>
      </c>
      <c r="I79" s="1" t="s">
        <v>530</v>
      </c>
      <c r="J79" s="3" t="s">
        <v>112</v>
      </c>
      <c r="K79" s="1" t="s">
        <v>531</v>
      </c>
      <c r="L79" s="3" t="s">
        <v>112</v>
      </c>
      <c r="M79" s="37"/>
      <c r="N79" s="37"/>
      <c r="O79" s="37"/>
      <c r="P79" s="38"/>
    </row>
    <row r="80" spans="1:16" ht="24" hidden="1" x14ac:dyDescent="0.25">
      <c r="A80" s="36" t="s">
        <v>433</v>
      </c>
      <c r="B80" s="41"/>
      <c r="C80" s="35">
        <v>2020</v>
      </c>
      <c r="D80" s="36">
        <v>2021</v>
      </c>
      <c r="E80" s="37">
        <v>2016</v>
      </c>
      <c r="F80" s="37">
        <v>143</v>
      </c>
      <c r="G80" s="1" t="s">
        <v>201</v>
      </c>
      <c r="H80" s="3" t="s">
        <v>112</v>
      </c>
      <c r="I80" s="1" t="s">
        <v>474</v>
      </c>
      <c r="J80" s="3" t="s">
        <v>261</v>
      </c>
      <c r="K80" s="1" t="s">
        <v>475</v>
      </c>
      <c r="L80" s="3" t="s">
        <v>261</v>
      </c>
      <c r="M80" s="37"/>
      <c r="N80" s="37"/>
      <c r="O80" s="37"/>
      <c r="P80" s="38"/>
    </row>
    <row r="81" spans="1:16" ht="24" hidden="1" x14ac:dyDescent="0.25">
      <c r="A81" s="36" t="s">
        <v>422</v>
      </c>
      <c r="B81" s="35">
        <v>2019</v>
      </c>
      <c r="C81" s="41"/>
      <c r="D81" s="40"/>
      <c r="E81" s="37">
        <v>2016</v>
      </c>
      <c r="F81" s="37">
        <v>148</v>
      </c>
      <c r="G81" s="29" t="s">
        <v>122</v>
      </c>
      <c r="H81" s="3" t="s">
        <v>123</v>
      </c>
      <c r="I81" s="1" t="s">
        <v>476</v>
      </c>
      <c r="J81" s="3" t="s">
        <v>112</v>
      </c>
      <c r="K81" s="1" t="s">
        <v>477</v>
      </c>
      <c r="L81" s="3" t="s">
        <v>132</v>
      </c>
      <c r="M81" s="37" t="s">
        <v>632</v>
      </c>
      <c r="N81" s="37"/>
      <c r="O81" s="37"/>
      <c r="P81" s="38"/>
    </row>
    <row r="82" spans="1:16" ht="24" hidden="1" x14ac:dyDescent="0.25">
      <c r="A82" s="36" t="s">
        <v>434</v>
      </c>
      <c r="B82" s="41"/>
      <c r="C82" s="35">
        <v>2020</v>
      </c>
      <c r="D82" s="36">
        <v>2021</v>
      </c>
      <c r="E82" s="37">
        <v>2016</v>
      </c>
      <c r="F82" s="37">
        <v>144</v>
      </c>
      <c r="G82" s="1" t="s">
        <v>470</v>
      </c>
      <c r="H82" s="3" t="s">
        <v>173</v>
      </c>
      <c r="I82" s="1" t="s">
        <v>471</v>
      </c>
      <c r="J82" s="3" t="s">
        <v>112</v>
      </c>
      <c r="K82" s="1" t="s">
        <v>472</v>
      </c>
      <c r="L82" s="3" t="s">
        <v>116</v>
      </c>
      <c r="M82" s="37" t="s">
        <v>632</v>
      </c>
      <c r="N82" s="37"/>
      <c r="O82" s="37"/>
      <c r="P82" s="38"/>
    </row>
    <row r="83" spans="1:16" ht="24" hidden="1" x14ac:dyDescent="0.25">
      <c r="A83" s="36" t="s">
        <v>435</v>
      </c>
      <c r="B83" s="41"/>
      <c r="C83" s="35">
        <v>2020</v>
      </c>
      <c r="D83" s="36">
        <v>2021</v>
      </c>
      <c r="E83" s="37">
        <v>2016</v>
      </c>
      <c r="F83" s="37">
        <v>146</v>
      </c>
      <c r="G83" s="1" t="s">
        <v>263</v>
      </c>
      <c r="H83" s="3" t="s">
        <v>158</v>
      </c>
      <c r="I83" s="1" t="s">
        <v>176</v>
      </c>
      <c r="J83" s="3" t="s">
        <v>112</v>
      </c>
      <c r="K83" s="1" t="s">
        <v>469</v>
      </c>
      <c r="L83" s="3" t="s">
        <v>110</v>
      </c>
      <c r="M83" s="37" t="s">
        <v>632</v>
      </c>
      <c r="N83" s="37"/>
      <c r="O83" s="37"/>
      <c r="P83" s="38"/>
    </row>
    <row r="84" spans="1:16" ht="24" hidden="1" x14ac:dyDescent="0.25">
      <c r="A84" s="36" t="s">
        <v>423</v>
      </c>
      <c r="B84" s="35">
        <v>2019</v>
      </c>
      <c r="C84" s="41"/>
      <c r="D84" s="40"/>
      <c r="E84" s="37">
        <v>2016</v>
      </c>
      <c r="F84" s="37">
        <v>149</v>
      </c>
      <c r="G84" s="1" t="s">
        <v>63</v>
      </c>
      <c r="H84" s="3" t="s">
        <v>112</v>
      </c>
      <c r="I84" s="1" t="s">
        <v>473</v>
      </c>
      <c r="J84" s="3" t="s">
        <v>112</v>
      </c>
      <c r="K84" s="29" t="s">
        <v>124</v>
      </c>
      <c r="L84" s="3" t="s">
        <v>116</v>
      </c>
      <c r="M84" s="37" t="s">
        <v>632</v>
      </c>
      <c r="N84" s="37"/>
      <c r="O84" s="37"/>
      <c r="P84" s="38"/>
    </row>
    <row r="85" spans="1:16" ht="24" hidden="1" x14ac:dyDescent="0.25">
      <c r="A85" s="36" t="s">
        <v>424</v>
      </c>
      <c r="B85" s="35">
        <v>2019</v>
      </c>
      <c r="C85" s="35">
        <v>2020</v>
      </c>
      <c r="D85" s="36">
        <v>2021</v>
      </c>
      <c r="E85" s="37">
        <v>2016</v>
      </c>
      <c r="F85" s="37">
        <v>147</v>
      </c>
      <c r="G85" s="1" t="s">
        <v>466</v>
      </c>
      <c r="H85" s="3" t="s">
        <v>158</v>
      </c>
      <c r="I85" s="1" t="s">
        <v>467</v>
      </c>
      <c r="J85" s="3" t="s">
        <v>112</v>
      </c>
      <c r="K85" s="1" t="s">
        <v>468</v>
      </c>
      <c r="L85" s="3" t="s">
        <v>151</v>
      </c>
      <c r="M85" s="37" t="s">
        <v>632</v>
      </c>
      <c r="N85" s="37"/>
      <c r="O85" s="37"/>
      <c r="P85" s="38"/>
    </row>
    <row r="86" spans="1:16" ht="24" hidden="1" x14ac:dyDescent="0.25">
      <c r="A86" s="36" t="s">
        <v>489</v>
      </c>
      <c r="B86" s="41"/>
      <c r="C86" s="35">
        <v>2020</v>
      </c>
      <c r="D86" s="40"/>
      <c r="E86" s="37">
        <v>2016</v>
      </c>
      <c r="F86" s="37">
        <v>142</v>
      </c>
      <c r="G86" s="1" t="s">
        <v>444</v>
      </c>
      <c r="H86" s="3" t="s">
        <v>110</v>
      </c>
      <c r="I86" s="1" t="s">
        <v>445</v>
      </c>
      <c r="J86" s="3" t="s">
        <v>173</v>
      </c>
      <c r="K86" s="1" t="s">
        <v>446</v>
      </c>
      <c r="L86" s="3" t="s">
        <v>153</v>
      </c>
      <c r="M86" s="37"/>
      <c r="N86" s="37"/>
      <c r="O86" s="37"/>
      <c r="P86" s="38"/>
    </row>
    <row r="87" spans="1:16" ht="24" hidden="1" x14ac:dyDescent="0.25">
      <c r="A87" s="36" t="s">
        <v>436</v>
      </c>
      <c r="B87" s="41"/>
      <c r="C87" s="35">
        <v>2020</v>
      </c>
      <c r="D87" s="36">
        <v>2021</v>
      </c>
      <c r="E87" s="37">
        <v>2016</v>
      </c>
      <c r="F87" s="37">
        <v>144</v>
      </c>
      <c r="G87" s="1" t="s">
        <v>63</v>
      </c>
      <c r="H87" s="3" t="s">
        <v>112</v>
      </c>
      <c r="I87" s="1" t="s">
        <v>465</v>
      </c>
      <c r="J87" s="3" t="s">
        <v>112</v>
      </c>
      <c r="K87" s="29" t="s">
        <v>122</v>
      </c>
      <c r="L87" s="3" t="s">
        <v>123</v>
      </c>
      <c r="M87" s="37" t="s">
        <v>633</v>
      </c>
      <c r="N87" s="37"/>
      <c r="O87" s="37"/>
      <c r="P87" s="38"/>
    </row>
    <row r="88" spans="1:16" ht="24" hidden="1" x14ac:dyDescent="0.25">
      <c r="A88" s="36" t="s">
        <v>437</v>
      </c>
      <c r="B88" s="41"/>
      <c r="C88" s="35">
        <v>2020</v>
      </c>
      <c r="D88" s="36">
        <v>2021</v>
      </c>
      <c r="E88" s="37">
        <v>2016</v>
      </c>
      <c r="F88" s="37">
        <v>148</v>
      </c>
      <c r="G88" s="1" t="s">
        <v>458</v>
      </c>
      <c r="H88" s="3" t="s">
        <v>158</v>
      </c>
      <c r="I88" s="1" t="s">
        <v>459</v>
      </c>
      <c r="J88" s="3" t="s">
        <v>112</v>
      </c>
      <c r="K88" s="1" t="s">
        <v>460</v>
      </c>
      <c r="L88" s="3" t="s">
        <v>151</v>
      </c>
      <c r="M88" s="37" t="s">
        <v>633</v>
      </c>
      <c r="N88" s="37"/>
      <c r="O88" s="37"/>
      <c r="P88" s="38"/>
    </row>
    <row r="89" spans="1:16" ht="24" hidden="1" x14ac:dyDescent="0.25">
      <c r="A89" s="36" t="s">
        <v>425</v>
      </c>
      <c r="B89" s="35">
        <v>2019</v>
      </c>
      <c r="C89" s="35">
        <v>2020</v>
      </c>
      <c r="D89" s="36">
        <v>2021</v>
      </c>
      <c r="E89" s="37">
        <v>2016</v>
      </c>
      <c r="F89" s="37">
        <v>147</v>
      </c>
      <c r="G89" s="1" t="s">
        <v>461</v>
      </c>
      <c r="H89" s="3" t="s">
        <v>261</v>
      </c>
      <c r="I89" s="1" t="s">
        <v>462</v>
      </c>
      <c r="J89" s="3" t="s">
        <v>155</v>
      </c>
      <c r="K89" s="1" t="s">
        <v>221</v>
      </c>
      <c r="L89" s="3" t="s">
        <v>155</v>
      </c>
      <c r="M89" s="37" t="s">
        <v>632</v>
      </c>
      <c r="N89" s="37"/>
      <c r="O89" s="37"/>
      <c r="P89" s="38"/>
    </row>
    <row r="90" spans="1:16" ht="36" hidden="1" x14ac:dyDescent="0.25">
      <c r="A90" s="36" t="s">
        <v>438</v>
      </c>
      <c r="B90" s="41"/>
      <c r="C90" s="35">
        <v>2020</v>
      </c>
      <c r="D90" s="40"/>
      <c r="E90" s="37">
        <v>2016</v>
      </c>
      <c r="F90" s="37">
        <v>148</v>
      </c>
      <c r="G90" s="1" t="s">
        <v>12</v>
      </c>
      <c r="H90" s="3" t="s">
        <v>112</v>
      </c>
      <c r="I90" s="1" t="s">
        <v>463</v>
      </c>
      <c r="J90" s="3" t="s">
        <v>147</v>
      </c>
      <c r="K90" s="1" t="s">
        <v>464</v>
      </c>
      <c r="L90" s="3" t="s">
        <v>147</v>
      </c>
      <c r="M90" s="37" t="s">
        <v>632</v>
      </c>
      <c r="N90" s="37"/>
      <c r="O90" s="37"/>
      <c r="P90" s="38"/>
    </row>
    <row r="91" spans="1:16" ht="24" hidden="1" x14ac:dyDescent="0.25">
      <c r="A91" s="36" t="s">
        <v>426</v>
      </c>
      <c r="B91" s="35">
        <v>2020</v>
      </c>
      <c r="C91" s="35">
        <v>2021</v>
      </c>
      <c r="D91" s="40"/>
      <c r="E91" s="37">
        <v>2017</v>
      </c>
      <c r="F91" s="37">
        <v>128</v>
      </c>
      <c r="G91" s="1" t="s">
        <v>455</v>
      </c>
      <c r="H91" s="1" t="s">
        <v>112</v>
      </c>
      <c r="I91" s="1" t="s">
        <v>456</v>
      </c>
      <c r="J91" s="1" t="s">
        <v>112</v>
      </c>
      <c r="K91" s="1" t="s">
        <v>457</v>
      </c>
      <c r="L91" s="1" t="s">
        <v>112</v>
      </c>
      <c r="M91" s="37"/>
      <c r="N91" s="37"/>
      <c r="O91" s="37"/>
      <c r="P91" s="38"/>
    </row>
    <row r="92" spans="1:16" ht="24" hidden="1" x14ac:dyDescent="0.25">
      <c r="A92" s="36" t="s">
        <v>497</v>
      </c>
      <c r="B92" s="41"/>
      <c r="C92" s="35">
        <v>2021</v>
      </c>
      <c r="D92" s="40"/>
      <c r="E92" s="37">
        <v>2017</v>
      </c>
      <c r="F92" s="37">
        <v>137</v>
      </c>
      <c r="G92" s="1" t="s">
        <v>498</v>
      </c>
      <c r="H92" s="1" t="s">
        <v>499</v>
      </c>
      <c r="I92" s="1" t="s">
        <v>500</v>
      </c>
      <c r="J92" s="1" t="s">
        <v>501</v>
      </c>
      <c r="K92" s="1" t="s">
        <v>502</v>
      </c>
      <c r="L92" s="1" t="s">
        <v>501</v>
      </c>
      <c r="M92" s="37"/>
      <c r="N92" s="37"/>
      <c r="O92" s="37"/>
      <c r="P92" s="38"/>
    </row>
    <row r="93" spans="1:16" ht="48" hidden="1" x14ac:dyDescent="0.25">
      <c r="A93" s="36" t="s">
        <v>503</v>
      </c>
      <c r="B93" s="41"/>
      <c r="C93" s="35">
        <v>2021</v>
      </c>
      <c r="D93" s="36">
        <v>2022</v>
      </c>
      <c r="E93" s="37">
        <v>2017</v>
      </c>
      <c r="F93" s="37">
        <v>149</v>
      </c>
      <c r="G93" s="1" t="s">
        <v>504</v>
      </c>
      <c r="H93" s="1" t="s">
        <v>153</v>
      </c>
      <c r="I93" s="1" t="s">
        <v>505</v>
      </c>
      <c r="J93" s="1" t="s">
        <v>155</v>
      </c>
      <c r="K93" s="1" t="s">
        <v>506</v>
      </c>
      <c r="L93" s="1" t="s">
        <v>155</v>
      </c>
      <c r="M93" s="37"/>
      <c r="N93" s="37"/>
      <c r="O93" s="37"/>
      <c r="P93" s="38"/>
    </row>
    <row r="94" spans="1:16" ht="24" hidden="1" x14ac:dyDescent="0.25">
      <c r="A94" s="36" t="s">
        <v>507</v>
      </c>
      <c r="B94" s="41"/>
      <c r="C94" s="35">
        <v>2021</v>
      </c>
      <c r="D94" s="36">
        <v>2022</v>
      </c>
      <c r="E94" s="37">
        <v>2017</v>
      </c>
      <c r="F94" s="37">
        <v>148</v>
      </c>
      <c r="G94" s="1" t="s">
        <v>447</v>
      </c>
      <c r="H94" s="1" t="s">
        <v>112</v>
      </c>
      <c r="I94" s="1" t="s">
        <v>508</v>
      </c>
      <c r="J94" s="1" t="s">
        <v>173</v>
      </c>
      <c r="K94" s="1" t="s">
        <v>509</v>
      </c>
      <c r="L94" s="1" t="s">
        <v>153</v>
      </c>
      <c r="M94" s="37"/>
      <c r="N94" s="37"/>
      <c r="O94" s="37"/>
      <c r="P94" s="38"/>
    </row>
    <row r="95" spans="1:16" ht="24" hidden="1" x14ac:dyDescent="0.25">
      <c r="A95" s="36" t="s">
        <v>510</v>
      </c>
      <c r="B95" s="41"/>
      <c r="C95" s="35">
        <v>2021</v>
      </c>
      <c r="D95" s="40"/>
      <c r="E95" s="37">
        <v>2017</v>
      </c>
      <c r="F95" s="37">
        <v>147</v>
      </c>
      <c r="G95" s="1" t="s">
        <v>235</v>
      </c>
      <c r="H95" s="1" t="s">
        <v>112</v>
      </c>
      <c r="I95" s="1" t="s">
        <v>511</v>
      </c>
      <c r="J95" s="1" t="s">
        <v>151</v>
      </c>
      <c r="K95" s="1" t="s">
        <v>512</v>
      </c>
      <c r="L95" s="1" t="s">
        <v>513</v>
      </c>
      <c r="M95" s="37"/>
      <c r="N95" s="37"/>
      <c r="O95" s="37"/>
      <c r="P95" s="38"/>
    </row>
    <row r="96" spans="1:16" ht="24" hidden="1" x14ac:dyDescent="0.25">
      <c r="A96" s="36" t="s">
        <v>514</v>
      </c>
      <c r="B96" s="41"/>
      <c r="C96" s="35">
        <v>2021</v>
      </c>
      <c r="D96" s="36">
        <v>2022</v>
      </c>
      <c r="E96" s="37">
        <v>2017</v>
      </c>
      <c r="F96" s="37">
        <v>148</v>
      </c>
      <c r="G96" s="1" t="s">
        <v>15</v>
      </c>
      <c r="H96" s="1" t="s">
        <v>112</v>
      </c>
      <c r="I96" s="1" t="s">
        <v>515</v>
      </c>
      <c r="J96" s="1" t="s">
        <v>112</v>
      </c>
      <c r="K96" s="1" t="s">
        <v>294</v>
      </c>
      <c r="L96" s="1" t="s">
        <v>116</v>
      </c>
      <c r="M96" s="37"/>
      <c r="N96" s="37"/>
      <c r="O96" s="37"/>
      <c r="P96" s="38"/>
    </row>
    <row r="97" spans="1:16" ht="36" hidden="1" x14ac:dyDescent="0.25">
      <c r="A97" s="36" t="s">
        <v>516</v>
      </c>
      <c r="B97" s="41"/>
      <c r="C97" s="35">
        <v>2021</v>
      </c>
      <c r="D97" s="40"/>
      <c r="E97" s="37">
        <v>2017</v>
      </c>
      <c r="F97" s="37">
        <v>147</v>
      </c>
      <c r="G97" s="1" t="s">
        <v>63</v>
      </c>
      <c r="H97" s="1" t="s">
        <v>112</v>
      </c>
      <c r="I97" s="1" t="s">
        <v>517</v>
      </c>
      <c r="J97" s="1" t="s">
        <v>158</v>
      </c>
      <c r="K97" s="1" t="s">
        <v>243</v>
      </c>
      <c r="L97" s="1" t="s">
        <v>158</v>
      </c>
      <c r="M97" s="37"/>
      <c r="N97" s="37"/>
      <c r="O97" s="37"/>
      <c r="P97" s="38"/>
    </row>
    <row r="98" spans="1:16" ht="24" hidden="1" x14ac:dyDescent="0.25">
      <c r="A98" s="36" t="s">
        <v>427</v>
      </c>
      <c r="B98" s="35">
        <v>2020</v>
      </c>
      <c r="C98" s="35">
        <v>2021</v>
      </c>
      <c r="D98" s="36">
        <v>2022</v>
      </c>
      <c r="E98" s="37">
        <v>2017</v>
      </c>
      <c r="F98" s="37">
        <v>147</v>
      </c>
      <c r="G98" s="1" t="s">
        <v>452</v>
      </c>
      <c r="H98" s="1" t="s">
        <v>213</v>
      </c>
      <c r="I98" s="1" t="s">
        <v>453</v>
      </c>
      <c r="J98" s="1" t="s">
        <v>158</v>
      </c>
      <c r="K98" s="1" t="s">
        <v>454</v>
      </c>
      <c r="L98" s="1" t="s">
        <v>158</v>
      </c>
      <c r="M98" s="37"/>
      <c r="N98" s="37"/>
      <c r="O98" s="37"/>
      <c r="P98" s="38"/>
    </row>
    <row r="99" spans="1:16" ht="24" hidden="1" x14ac:dyDescent="0.25">
      <c r="A99" s="36" t="s">
        <v>428</v>
      </c>
      <c r="B99" s="35">
        <v>2020</v>
      </c>
      <c r="C99" s="35">
        <v>2021</v>
      </c>
      <c r="D99" s="40"/>
      <c r="E99" s="37">
        <v>2017</v>
      </c>
      <c r="F99" s="37">
        <v>145</v>
      </c>
      <c r="G99" s="1" t="s">
        <v>331</v>
      </c>
      <c r="H99" s="1" t="s">
        <v>112</v>
      </c>
      <c r="I99" s="1" t="s">
        <v>451</v>
      </c>
      <c r="J99" s="1" t="s">
        <v>112</v>
      </c>
      <c r="K99" s="1" t="s">
        <v>313</v>
      </c>
      <c r="L99" s="1" t="s">
        <v>112</v>
      </c>
      <c r="M99" s="37"/>
      <c r="N99" s="37"/>
      <c r="O99" s="37"/>
      <c r="P99" s="38"/>
    </row>
    <row r="100" spans="1:16" ht="24" hidden="1" x14ac:dyDescent="0.25">
      <c r="A100" s="36" t="s">
        <v>518</v>
      </c>
      <c r="B100" s="41"/>
      <c r="C100" s="35">
        <v>2021</v>
      </c>
      <c r="D100" s="40"/>
      <c r="E100" s="37">
        <v>2017</v>
      </c>
      <c r="F100" s="37">
        <v>148</v>
      </c>
      <c r="G100" s="1" t="s">
        <v>519</v>
      </c>
      <c r="H100" s="1" t="s">
        <v>112</v>
      </c>
      <c r="I100" s="1" t="s">
        <v>520</v>
      </c>
      <c r="J100" s="1" t="s">
        <v>147</v>
      </c>
      <c r="K100" s="1" t="s">
        <v>521</v>
      </c>
      <c r="L100" s="1" t="s">
        <v>147</v>
      </c>
      <c r="M100" s="37"/>
      <c r="N100" s="37"/>
      <c r="O100" s="37"/>
      <c r="P100" s="38"/>
    </row>
    <row r="101" spans="1:16" ht="24" hidden="1" x14ac:dyDescent="0.25">
      <c r="A101" s="36" t="s">
        <v>522</v>
      </c>
      <c r="B101" s="41"/>
      <c r="C101" s="35">
        <v>2021</v>
      </c>
      <c r="D101" s="40"/>
      <c r="E101" s="37">
        <v>2017</v>
      </c>
      <c r="F101" s="37">
        <v>149</v>
      </c>
      <c r="G101" s="1" t="s">
        <v>15</v>
      </c>
      <c r="H101" s="1" t="s">
        <v>112</v>
      </c>
      <c r="I101" s="1" t="s">
        <v>523</v>
      </c>
      <c r="J101" s="1" t="s">
        <v>112</v>
      </c>
      <c r="K101" s="29" t="s">
        <v>122</v>
      </c>
      <c r="L101" s="1" t="s">
        <v>112</v>
      </c>
      <c r="M101" s="37"/>
      <c r="N101" s="37"/>
      <c r="O101" s="37"/>
      <c r="P101" s="38"/>
    </row>
    <row r="102" spans="1:16" ht="36" hidden="1" x14ac:dyDescent="0.25">
      <c r="A102" s="36" t="s">
        <v>524</v>
      </c>
      <c r="B102" s="41"/>
      <c r="C102" s="35">
        <v>2021</v>
      </c>
      <c r="D102" s="36">
        <v>2022</v>
      </c>
      <c r="E102" s="37">
        <v>2017</v>
      </c>
      <c r="F102" s="37">
        <v>148</v>
      </c>
      <c r="G102" s="1" t="s">
        <v>525</v>
      </c>
      <c r="H102" s="1" t="s">
        <v>112</v>
      </c>
      <c r="I102" s="1" t="s">
        <v>526</v>
      </c>
      <c r="J102" s="1" t="s">
        <v>112</v>
      </c>
      <c r="K102" s="29" t="s">
        <v>319</v>
      </c>
      <c r="L102" s="1" t="s">
        <v>158</v>
      </c>
      <c r="M102" s="37"/>
      <c r="N102" s="37"/>
      <c r="O102" s="37"/>
      <c r="P102" s="38"/>
    </row>
    <row r="103" spans="1:16" ht="24" hidden="1" x14ac:dyDescent="0.25">
      <c r="A103" s="36" t="s">
        <v>527</v>
      </c>
      <c r="B103" s="41"/>
      <c r="C103" s="35">
        <v>2021</v>
      </c>
      <c r="D103" s="36">
        <v>2022</v>
      </c>
      <c r="E103" s="37">
        <v>2017</v>
      </c>
      <c r="F103" s="37">
        <v>149</v>
      </c>
      <c r="G103" s="29" t="s">
        <v>178</v>
      </c>
      <c r="H103" s="1" t="s">
        <v>179</v>
      </c>
      <c r="I103" s="1" t="s">
        <v>528</v>
      </c>
      <c r="J103" s="1" t="s">
        <v>116</v>
      </c>
      <c r="K103" s="29" t="s">
        <v>124</v>
      </c>
      <c r="L103" s="1" t="s">
        <v>116</v>
      </c>
      <c r="M103" s="37"/>
      <c r="N103" s="37"/>
      <c r="O103" s="37"/>
      <c r="P103" s="38"/>
    </row>
    <row r="104" spans="1:16" ht="24" hidden="1" x14ac:dyDescent="0.25">
      <c r="A104" s="36" t="s">
        <v>429</v>
      </c>
      <c r="B104" s="35">
        <v>2020</v>
      </c>
      <c r="C104" s="35">
        <v>2021</v>
      </c>
      <c r="D104" s="40"/>
      <c r="E104" s="37">
        <v>2017</v>
      </c>
      <c r="F104" s="37">
        <v>147</v>
      </c>
      <c r="G104" s="1" t="s">
        <v>447</v>
      </c>
      <c r="H104" s="1" t="s">
        <v>112</v>
      </c>
      <c r="I104" s="1" t="s">
        <v>445</v>
      </c>
      <c r="J104" s="1" t="s">
        <v>173</v>
      </c>
      <c r="K104" s="1" t="s">
        <v>446</v>
      </c>
      <c r="L104" s="1" t="s">
        <v>153</v>
      </c>
      <c r="M104" s="37"/>
      <c r="N104" s="37"/>
      <c r="O104" s="37"/>
      <c r="P104" s="38"/>
    </row>
    <row r="105" spans="1:16" ht="24" hidden="1" x14ac:dyDescent="0.25">
      <c r="A105" s="36" t="s">
        <v>430</v>
      </c>
      <c r="B105" s="35">
        <v>2020</v>
      </c>
      <c r="C105" s="41"/>
      <c r="D105" s="40"/>
      <c r="E105" s="37">
        <v>2017</v>
      </c>
      <c r="F105" s="37">
        <v>145</v>
      </c>
      <c r="G105" s="1" t="s">
        <v>54</v>
      </c>
      <c r="H105" s="1" t="s">
        <v>112</v>
      </c>
      <c r="I105" s="1" t="s">
        <v>448</v>
      </c>
      <c r="J105" s="1" t="s">
        <v>112</v>
      </c>
      <c r="K105" s="1" t="s">
        <v>449</v>
      </c>
      <c r="L105" s="1" t="s">
        <v>450</v>
      </c>
      <c r="M105" s="37"/>
      <c r="N105" s="37"/>
      <c r="O105" s="37"/>
      <c r="P105" s="38"/>
    </row>
    <row r="106" spans="1:16" ht="24" hidden="1" x14ac:dyDescent="0.25">
      <c r="A106" s="36" t="s">
        <v>491</v>
      </c>
      <c r="B106" s="35">
        <v>2021</v>
      </c>
      <c r="C106" s="41"/>
      <c r="D106" s="40"/>
      <c r="E106" s="37">
        <v>2018</v>
      </c>
      <c r="F106" s="37">
        <v>144</v>
      </c>
      <c r="G106" s="1" t="s">
        <v>54</v>
      </c>
      <c r="H106" s="1" t="s">
        <v>112</v>
      </c>
      <c r="I106" s="1" t="s">
        <v>448</v>
      </c>
      <c r="J106" s="1" t="s">
        <v>112</v>
      </c>
      <c r="K106" s="1" t="s">
        <v>449</v>
      </c>
      <c r="L106" s="1" t="s">
        <v>450</v>
      </c>
      <c r="M106" s="37"/>
      <c r="N106" s="37"/>
      <c r="O106" s="37"/>
      <c r="P106" s="38"/>
    </row>
    <row r="107" spans="1:16" ht="24" hidden="1" x14ac:dyDescent="0.25">
      <c r="A107" s="36" t="s">
        <v>541</v>
      </c>
      <c r="B107" s="41"/>
      <c r="C107" s="35" t="s">
        <v>559</v>
      </c>
      <c r="D107" s="36" t="s">
        <v>560</v>
      </c>
      <c r="E107" s="37">
        <v>2018</v>
      </c>
      <c r="F107" s="37">
        <v>146</v>
      </c>
      <c r="G107" s="1" t="s">
        <v>15</v>
      </c>
      <c r="H107" s="1" t="s">
        <v>112</v>
      </c>
      <c r="I107" s="1" t="s">
        <v>542</v>
      </c>
      <c r="J107" s="1" t="s">
        <v>543</v>
      </c>
      <c r="K107" s="1" t="s">
        <v>544</v>
      </c>
      <c r="L107" s="1" t="s">
        <v>116</v>
      </c>
      <c r="M107" s="37"/>
      <c r="N107" s="37"/>
      <c r="O107" s="37"/>
      <c r="P107" s="38"/>
    </row>
    <row r="108" spans="1:16" ht="24" hidden="1" x14ac:dyDescent="0.25">
      <c r="A108" s="36" t="s">
        <v>545</v>
      </c>
      <c r="B108" s="41"/>
      <c r="C108" s="35" t="s">
        <v>559</v>
      </c>
      <c r="D108" s="36" t="s">
        <v>560</v>
      </c>
      <c r="E108" s="37">
        <v>2018</v>
      </c>
      <c r="F108" s="37">
        <v>148</v>
      </c>
      <c r="G108" s="1" t="s">
        <v>546</v>
      </c>
      <c r="H108" s="1" t="s">
        <v>173</v>
      </c>
      <c r="I108" s="1" t="s">
        <v>547</v>
      </c>
      <c r="J108" s="1" t="s">
        <v>189</v>
      </c>
      <c r="K108" s="1" t="s">
        <v>156</v>
      </c>
      <c r="L108" s="1" t="s">
        <v>155</v>
      </c>
      <c r="M108" s="37"/>
      <c r="N108" s="37"/>
      <c r="O108" s="37"/>
      <c r="P108" s="38"/>
    </row>
    <row r="109" spans="1:16" ht="24" hidden="1" x14ac:dyDescent="0.25">
      <c r="A109" s="36" t="s">
        <v>548</v>
      </c>
      <c r="B109" s="41"/>
      <c r="C109" s="35">
        <v>2022</v>
      </c>
      <c r="D109" s="36">
        <v>2023</v>
      </c>
      <c r="E109" s="37">
        <v>2018</v>
      </c>
      <c r="F109" s="37">
        <v>147</v>
      </c>
      <c r="G109" s="1" t="s">
        <v>455</v>
      </c>
      <c r="H109" s="1" t="s">
        <v>112</v>
      </c>
      <c r="I109" s="1" t="s">
        <v>549</v>
      </c>
      <c r="J109" s="1" t="s">
        <v>173</v>
      </c>
      <c r="K109" s="1" t="s">
        <v>550</v>
      </c>
      <c r="L109" s="1" t="s">
        <v>205</v>
      </c>
      <c r="M109" s="37"/>
      <c r="N109" s="37"/>
      <c r="O109" s="37"/>
      <c r="P109" s="38"/>
    </row>
    <row r="110" spans="1:16" ht="24" hidden="1" x14ac:dyDescent="0.25">
      <c r="A110" s="36" t="s">
        <v>551</v>
      </c>
      <c r="B110" s="41"/>
      <c r="C110" s="35" t="s">
        <v>559</v>
      </c>
      <c r="D110" s="36" t="s">
        <v>560</v>
      </c>
      <c r="E110" s="37">
        <v>2018</v>
      </c>
      <c r="F110" s="37">
        <v>148</v>
      </c>
      <c r="G110" s="1" t="s">
        <v>175</v>
      </c>
      <c r="H110" s="1" t="s">
        <v>112</v>
      </c>
      <c r="I110" s="1" t="s">
        <v>552</v>
      </c>
      <c r="J110" s="1" t="s">
        <v>112</v>
      </c>
      <c r="K110" s="1" t="s">
        <v>208</v>
      </c>
      <c r="L110" s="1" t="s">
        <v>112</v>
      </c>
      <c r="M110" s="37"/>
      <c r="N110" s="37"/>
      <c r="O110" s="37"/>
      <c r="P110" s="38"/>
    </row>
    <row r="111" spans="1:16" ht="24" hidden="1" x14ac:dyDescent="0.25">
      <c r="A111" s="36" t="s">
        <v>553</v>
      </c>
      <c r="B111" s="41"/>
      <c r="C111" s="35" t="s">
        <v>559</v>
      </c>
      <c r="D111" s="36" t="s">
        <v>560</v>
      </c>
      <c r="E111" s="37">
        <v>2018</v>
      </c>
      <c r="F111" s="37">
        <v>149</v>
      </c>
      <c r="G111" s="1" t="s">
        <v>554</v>
      </c>
      <c r="H111" s="1" t="s">
        <v>137</v>
      </c>
      <c r="I111" s="1" t="s">
        <v>555</v>
      </c>
      <c r="J111" s="1" t="s">
        <v>556</v>
      </c>
      <c r="K111" s="1" t="s">
        <v>557</v>
      </c>
      <c r="L111" s="1" t="s">
        <v>189</v>
      </c>
      <c r="M111" s="37"/>
      <c r="N111" s="37"/>
      <c r="O111" s="37"/>
      <c r="P111" s="38"/>
    </row>
    <row r="112" spans="1:16" ht="24" hidden="1" x14ac:dyDescent="0.25">
      <c r="A112" s="36" t="s">
        <v>558</v>
      </c>
      <c r="B112" s="41"/>
      <c r="C112" s="35">
        <v>2022</v>
      </c>
      <c r="D112" s="41"/>
      <c r="E112" s="37">
        <v>2018</v>
      </c>
      <c r="F112" s="37">
        <v>147</v>
      </c>
      <c r="G112" s="29" t="s">
        <v>561</v>
      </c>
      <c r="H112" s="1" t="s">
        <v>145</v>
      </c>
      <c r="I112" s="1" t="s">
        <v>562</v>
      </c>
      <c r="J112" s="1" t="s">
        <v>112</v>
      </c>
      <c r="K112" s="1" t="s">
        <v>251</v>
      </c>
      <c r="L112" s="1" t="s">
        <v>123</v>
      </c>
      <c r="M112" s="37"/>
      <c r="N112" s="37"/>
      <c r="O112" s="37"/>
      <c r="P112" s="38"/>
    </row>
    <row r="113" spans="1:16" ht="24" hidden="1" x14ac:dyDescent="0.25">
      <c r="A113" s="36" t="s">
        <v>563</v>
      </c>
      <c r="B113" s="41"/>
      <c r="C113" s="35" t="s">
        <v>559</v>
      </c>
      <c r="D113" s="36" t="s">
        <v>560</v>
      </c>
      <c r="E113" s="37">
        <v>2018</v>
      </c>
      <c r="F113" s="37">
        <v>147</v>
      </c>
      <c r="G113" s="1" t="s">
        <v>564</v>
      </c>
      <c r="H113" s="1" t="s">
        <v>486</v>
      </c>
      <c r="I113" s="1" t="s">
        <v>565</v>
      </c>
      <c r="J113" s="1" t="s">
        <v>494</v>
      </c>
      <c r="K113" s="1" t="s">
        <v>566</v>
      </c>
      <c r="L113" s="1" t="s">
        <v>494</v>
      </c>
      <c r="M113" s="37"/>
      <c r="N113" s="37"/>
      <c r="O113" s="37"/>
      <c r="P113" s="38"/>
    </row>
    <row r="114" spans="1:16" ht="24" hidden="1" x14ac:dyDescent="0.25">
      <c r="A114" s="36" t="s">
        <v>567</v>
      </c>
      <c r="B114" s="41"/>
      <c r="C114" s="35" t="s">
        <v>559</v>
      </c>
      <c r="D114" s="36" t="s">
        <v>560</v>
      </c>
      <c r="E114" s="37">
        <v>2018</v>
      </c>
      <c r="F114" s="37">
        <v>146</v>
      </c>
      <c r="G114" s="1" t="s">
        <v>25</v>
      </c>
      <c r="H114" s="1" t="s">
        <v>112</v>
      </c>
      <c r="I114" s="1" t="s">
        <v>568</v>
      </c>
      <c r="J114" s="1" t="s">
        <v>112</v>
      </c>
      <c r="K114" s="29" t="s">
        <v>161</v>
      </c>
      <c r="L114" s="1" t="s">
        <v>123</v>
      </c>
      <c r="M114" s="37"/>
      <c r="N114" s="37"/>
      <c r="O114" s="37"/>
      <c r="P114" s="38"/>
    </row>
    <row r="115" spans="1:16" ht="24" hidden="1" x14ac:dyDescent="0.25">
      <c r="A115" s="36" t="s">
        <v>569</v>
      </c>
      <c r="B115" s="41"/>
      <c r="C115" s="35" t="s">
        <v>559</v>
      </c>
      <c r="D115" s="36" t="s">
        <v>560</v>
      </c>
      <c r="E115" s="37">
        <v>2018</v>
      </c>
      <c r="F115" s="37">
        <v>144</v>
      </c>
      <c r="G115" s="1" t="s">
        <v>71</v>
      </c>
      <c r="H115" s="1" t="s">
        <v>112</v>
      </c>
      <c r="I115" s="1" t="s">
        <v>570</v>
      </c>
      <c r="J115" s="1" t="s">
        <v>112</v>
      </c>
      <c r="K115" s="1" t="s">
        <v>477</v>
      </c>
      <c r="L115" s="1" t="s">
        <v>132</v>
      </c>
      <c r="M115" s="37"/>
      <c r="N115" s="37"/>
      <c r="O115" s="37"/>
      <c r="P115" s="38"/>
    </row>
    <row r="116" spans="1:16" ht="24" hidden="1" x14ac:dyDescent="0.25">
      <c r="A116" s="36" t="s">
        <v>571</v>
      </c>
      <c r="B116" s="41"/>
      <c r="C116" s="35" t="s">
        <v>559</v>
      </c>
      <c r="D116" s="36" t="s">
        <v>560</v>
      </c>
      <c r="E116" s="37">
        <v>2018</v>
      </c>
      <c r="F116" s="37">
        <v>146</v>
      </c>
      <c r="G116" s="29" t="s">
        <v>572</v>
      </c>
      <c r="H116" s="1" t="s">
        <v>173</v>
      </c>
      <c r="I116" s="1" t="s">
        <v>573</v>
      </c>
      <c r="J116" s="1" t="s">
        <v>116</v>
      </c>
      <c r="K116" s="1" t="s">
        <v>472</v>
      </c>
      <c r="L116" s="1" t="s">
        <v>116</v>
      </c>
      <c r="M116" s="37"/>
      <c r="N116" s="37"/>
      <c r="O116" s="37"/>
      <c r="P116" s="38"/>
    </row>
    <row r="117" spans="1:16" ht="24" hidden="1" x14ac:dyDescent="0.25">
      <c r="A117" s="36" t="s">
        <v>492</v>
      </c>
      <c r="B117" s="35">
        <v>2021</v>
      </c>
      <c r="C117" s="35" t="s">
        <v>559</v>
      </c>
      <c r="D117" s="36" t="s">
        <v>560</v>
      </c>
      <c r="E117" s="37">
        <v>2018</v>
      </c>
      <c r="F117" s="37">
        <v>145</v>
      </c>
      <c r="G117" s="1" t="s">
        <v>186</v>
      </c>
      <c r="H117" s="1" t="s">
        <v>494</v>
      </c>
      <c r="I117" s="1" t="s">
        <v>495</v>
      </c>
      <c r="J117" s="1" t="s">
        <v>189</v>
      </c>
      <c r="K117" s="1" t="s">
        <v>496</v>
      </c>
      <c r="L117" s="1" t="s">
        <v>123</v>
      </c>
      <c r="M117" s="37"/>
      <c r="N117" s="37"/>
      <c r="O117" s="37"/>
      <c r="P117" s="38"/>
    </row>
    <row r="118" spans="1:16" ht="24" hidden="1" x14ac:dyDescent="0.25">
      <c r="A118" s="36" t="s">
        <v>493</v>
      </c>
      <c r="B118" s="35">
        <v>2021</v>
      </c>
      <c r="C118" s="35" t="s">
        <v>559</v>
      </c>
      <c r="D118" s="36" t="s">
        <v>560</v>
      </c>
      <c r="E118" s="37">
        <v>2018</v>
      </c>
      <c r="F118" s="37">
        <v>147</v>
      </c>
      <c r="G118" s="1" t="s">
        <v>355</v>
      </c>
      <c r="H118" s="1" t="s">
        <v>112</v>
      </c>
      <c r="I118" s="1" t="s">
        <v>482</v>
      </c>
      <c r="J118" s="1" t="s">
        <v>112</v>
      </c>
      <c r="K118" s="29" t="s">
        <v>161</v>
      </c>
      <c r="L118" s="1" t="s">
        <v>123</v>
      </c>
      <c r="M118" s="37"/>
      <c r="N118" s="37"/>
      <c r="O118" s="37"/>
      <c r="P118" s="38"/>
    </row>
    <row r="119" spans="1:16" ht="24" hidden="1" x14ac:dyDescent="0.25">
      <c r="A119" s="36" t="s">
        <v>574</v>
      </c>
      <c r="B119" s="41"/>
      <c r="C119" s="35" t="s">
        <v>559</v>
      </c>
      <c r="D119" s="36" t="s">
        <v>560</v>
      </c>
      <c r="E119" s="37">
        <v>2018</v>
      </c>
      <c r="F119" s="37">
        <v>148</v>
      </c>
      <c r="G119" s="29" t="s">
        <v>127</v>
      </c>
      <c r="H119" s="1" t="s">
        <v>112</v>
      </c>
      <c r="I119" s="1" t="s">
        <v>575</v>
      </c>
      <c r="J119" s="1" t="s">
        <v>173</v>
      </c>
      <c r="K119" s="1" t="s">
        <v>576</v>
      </c>
      <c r="L119" s="1" t="s">
        <v>173</v>
      </c>
      <c r="M119" s="37"/>
      <c r="N119" s="37"/>
      <c r="O119" s="37"/>
      <c r="P119" s="38"/>
    </row>
    <row r="120" spans="1:16" ht="24" hidden="1" x14ac:dyDescent="0.25">
      <c r="A120" s="36" t="s">
        <v>577</v>
      </c>
      <c r="B120" s="41"/>
      <c r="C120" s="35" t="s">
        <v>559</v>
      </c>
      <c r="D120" s="41"/>
      <c r="E120" s="37">
        <v>2018</v>
      </c>
      <c r="F120" s="37">
        <v>148</v>
      </c>
      <c r="G120" s="1" t="s">
        <v>82</v>
      </c>
      <c r="H120" s="1" t="s">
        <v>112</v>
      </c>
      <c r="I120" s="1" t="s">
        <v>578</v>
      </c>
      <c r="J120" s="1" t="s">
        <v>158</v>
      </c>
      <c r="K120" s="29" t="s">
        <v>157</v>
      </c>
      <c r="L120" s="1" t="s">
        <v>158</v>
      </c>
      <c r="M120" s="37"/>
      <c r="N120" s="37"/>
      <c r="O120" s="37"/>
      <c r="P120" s="38"/>
    </row>
    <row r="121" spans="1:16" ht="48" hidden="1" x14ac:dyDescent="0.25">
      <c r="A121" s="36" t="s">
        <v>532</v>
      </c>
      <c r="B121" s="35">
        <v>2022</v>
      </c>
      <c r="C121" s="43"/>
      <c r="D121" s="44"/>
      <c r="E121" s="37">
        <v>2019</v>
      </c>
      <c r="F121" s="37">
        <v>145</v>
      </c>
      <c r="G121" s="1" t="s">
        <v>533</v>
      </c>
      <c r="H121" s="1" t="s">
        <v>205</v>
      </c>
      <c r="I121" s="1" t="s">
        <v>505</v>
      </c>
      <c r="J121" s="1" t="s">
        <v>155</v>
      </c>
      <c r="K121" s="1" t="s">
        <v>506</v>
      </c>
      <c r="L121" s="1" t="s">
        <v>155</v>
      </c>
      <c r="M121" s="37"/>
      <c r="N121" s="37"/>
      <c r="O121" s="37"/>
      <c r="P121" s="38"/>
    </row>
    <row r="122" spans="1:16" ht="24" hidden="1" x14ac:dyDescent="0.25">
      <c r="A122" s="36" t="s">
        <v>579</v>
      </c>
      <c r="B122" s="43"/>
      <c r="C122" s="35" t="s">
        <v>560</v>
      </c>
      <c r="D122" s="37" t="s">
        <v>490</v>
      </c>
      <c r="E122" s="37">
        <v>2019</v>
      </c>
      <c r="F122" s="37">
        <v>146</v>
      </c>
      <c r="G122" s="1" t="s">
        <v>600</v>
      </c>
      <c r="H122" s="1" t="s">
        <v>205</v>
      </c>
      <c r="I122" s="1" t="s">
        <v>615</v>
      </c>
      <c r="J122" s="1" t="s">
        <v>112</v>
      </c>
      <c r="K122" s="1" t="s">
        <v>621</v>
      </c>
      <c r="L122" s="1" t="s">
        <v>112</v>
      </c>
      <c r="M122" s="37"/>
      <c r="N122" s="37"/>
      <c r="O122" s="37"/>
      <c r="P122" s="38"/>
    </row>
    <row r="123" spans="1:16" ht="24" hidden="1" x14ac:dyDescent="0.25">
      <c r="A123" s="36" t="s">
        <v>580</v>
      </c>
      <c r="B123" s="43"/>
      <c r="C123" s="35">
        <v>2023</v>
      </c>
      <c r="D123" s="37" t="s">
        <v>490</v>
      </c>
      <c r="E123" s="37">
        <v>2019</v>
      </c>
      <c r="F123" s="37">
        <v>148</v>
      </c>
      <c r="G123" s="1" t="s">
        <v>408</v>
      </c>
      <c r="H123" s="1" t="s">
        <v>112</v>
      </c>
      <c r="I123" s="1" t="s">
        <v>616</v>
      </c>
      <c r="J123" s="1" t="s">
        <v>112</v>
      </c>
      <c r="K123" s="1" t="s">
        <v>622</v>
      </c>
      <c r="L123" s="1" t="s">
        <v>147</v>
      </c>
      <c r="M123" s="37"/>
      <c r="N123" s="37"/>
      <c r="O123" s="37"/>
      <c r="P123" s="38"/>
    </row>
    <row r="124" spans="1:16" ht="24" hidden="1" x14ac:dyDescent="0.25">
      <c r="A124" s="36" t="s">
        <v>581</v>
      </c>
      <c r="B124" s="43"/>
      <c r="C124" s="35" t="s">
        <v>560</v>
      </c>
      <c r="D124" s="37" t="s">
        <v>490</v>
      </c>
      <c r="E124" s="37">
        <v>2019</v>
      </c>
      <c r="F124" s="37">
        <v>148.5</v>
      </c>
      <c r="G124" s="1" t="s">
        <v>600</v>
      </c>
      <c r="H124" s="1" t="s">
        <v>205</v>
      </c>
      <c r="I124" s="1" t="s">
        <v>617</v>
      </c>
      <c r="J124" s="1" t="s">
        <v>112</v>
      </c>
      <c r="K124" s="1" t="s">
        <v>331</v>
      </c>
      <c r="L124" s="1" t="s">
        <v>112</v>
      </c>
      <c r="M124" s="37"/>
      <c r="N124" s="37"/>
      <c r="O124" s="37"/>
      <c r="P124" s="38"/>
    </row>
    <row r="125" spans="1:16" ht="24" hidden="1" x14ac:dyDescent="0.25">
      <c r="A125" s="36" t="s">
        <v>582</v>
      </c>
      <c r="B125" s="43"/>
      <c r="C125" s="35" t="s">
        <v>560</v>
      </c>
      <c r="D125" s="37" t="s">
        <v>490</v>
      </c>
      <c r="E125" s="37">
        <v>2019</v>
      </c>
      <c r="F125" s="37">
        <v>147</v>
      </c>
      <c r="G125" s="29" t="s">
        <v>136</v>
      </c>
      <c r="H125" s="1" t="s">
        <v>137</v>
      </c>
      <c r="I125" s="1" t="s">
        <v>308</v>
      </c>
      <c r="J125" s="1" t="s">
        <v>112</v>
      </c>
      <c r="K125" s="29" t="s">
        <v>122</v>
      </c>
      <c r="L125" s="1" t="s">
        <v>123</v>
      </c>
      <c r="M125" s="37"/>
      <c r="N125" s="37"/>
      <c r="O125" s="37"/>
      <c r="P125" s="38"/>
    </row>
    <row r="126" spans="1:16" ht="24" hidden="1" x14ac:dyDescent="0.25">
      <c r="A126" s="36" t="s">
        <v>583</v>
      </c>
      <c r="B126" s="43"/>
      <c r="C126" s="35" t="s">
        <v>560</v>
      </c>
      <c r="D126" s="37" t="s">
        <v>490</v>
      </c>
      <c r="E126" s="37">
        <v>2019</v>
      </c>
      <c r="F126" s="37">
        <v>147</v>
      </c>
      <c r="G126" s="1" t="s">
        <v>17</v>
      </c>
      <c r="H126" s="1" t="s">
        <v>112</v>
      </c>
      <c r="I126" s="1" t="s">
        <v>618</v>
      </c>
      <c r="J126" s="1" t="s">
        <v>450</v>
      </c>
      <c r="K126" s="1" t="s">
        <v>623</v>
      </c>
      <c r="L126" s="1" t="s">
        <v>450</v>
      </c>
      <c r="M126" s="37"/>
      <c r="N126" s="37"/>
      <c r="O126" s="37"/>
      <c r="P126" s="38"/>
    </row>
    <row r="127" spans="1:16" ht="24" hidden="1" x14ac:dyDescent="0.25">
      <c r="A127" s="36" t="s">
        <v>584</v>
      </c>
      <c r="B127" s="43"/>
      <c r="C127" s="35">
        <v>2023</v>
      </c>
      <c r="D127" s="37" t="s">
        <v>490</v>
      </c>
      <c r="E127" s="37">
        <v>2019</v>
      </c>
      <c r="F127" s="37">
        <v>141</v>
      </c>
      <c r="G127" s="1" t="s">
        <v>405</v>
      </c>
      <c r="H127" s="1" t="s">
        <v>112</v>
      </c>
      <c r="I127" s="1" t="s">
        <v>619</v>
      </c>
      <c r="J127" s="1" t="s">
        <v>112</v>
      </c>
      <c r="K127" s="29" t="s">
        <v>136</v>
      </c>
      <c r="L127" s="1" t="s">
        <v>137</v>
      </c>
      <c r="M127" s="37"/>
      <c r="N127" s="37"/>
      <c r="O127" s="37"/>
      <c r="P127" s="38"/>
    </row>
    <row r="128" spans="1:16" ht="24" hidden="1" x14ac:dyDescent="0.25">
      <c r="A128" s="36" t="s">
        <v>585</v>
      </c>
      <c r="B128" s="43"/>
      <c r="C128" s="35" t="s">
        <v>560</v>
      </c>
      <c r="D128" s="37" t="s">
        <v>490</v>
      </c>
      <c r="E128" s="37">
        <v>2019</v>
      </c>
      <c r="F128" s="37">
        <v>146</v>
      </c>
      <c r="G128" s="1" t="s">
        <v>601</v>
      </c>
      <c r="H128" s="1" t="s">
        <v>486</v>
      </c>
      <c r="I128" s="1" t="s">
        <v>620</v>
      </c>
      <c r="J128" s="1" t="s">
        <v>112</v>
      </c>
      <c r="K128" s="29" t="s">
        <v>124</v>
      </c>
      <c r="L128" s="1" t="s">
        <v>116</v>
      </c>
      <c r="M128" s="37"/>
      <c r="N128" s="37"/>
      <c r="O128" s="37"/>
      <c r="P128" s="38"/>
    </row>
    <row r="129" spans="1:16" ht="24" hidden="1" x14ac:dyDescent="0.25">
      <c r="A129" s="36" t="s">
        <v>534</v>
      </c>
      <c r="B129" s="35" t="s">
        <v>559</v>
      </c>
      <c r="C129" s="35" t="s">
        <v>560</v>
      </c>
      <c r="D129" s="37" t="s">
        <v>490</v>
      </c>
      <c r="E129" s="37">
        <v>2019</v>
      </c>
      <c r="F129" s="37">
        <v>132</v>
      </c>
      <c r="G129" s="1" t="s">
        <v>535</v>
      </c>
      <c r="H129" s="1" t="s">
        <v>173</v>
      </c>
      <c r="I129" s="1" t="s">
        <v>536</v>
      </c>
      <c r="J129" s="1" t="s">
        <v>155</v>
      </c>
      <c r="K129" s="1" t="s">
        <v>537</v>
      </c>
      <c r="L129" s="1" t="s">
        <v>155</v>
      </c>
      <c r="M129" s="37"/>
      <c r="N129" s="37"/>
      <c r="O129" s="37"/>
      <c r="P129" s="38"/>
    </row>
    <row r="130" spans="1:16" ht="24" hidden="1" x14ac:dyDescent="0.25">
      <c r="A130" s="36" t="s">
        <v>586</v>
      </c>
      <c r="B130" s="43"/>
      <c r="C130" s="35" t="s">
        <v>560</v>
      </c>
      <c r="D130" s="37" t="s">
        <v>490</v>
      </c>
      <c r="E130" s="37">
        <v>2019</v>
      </c>
      <c r="F130" s="37">
        <v>149</v>
      </c>
      <c r="G130" s="1" t="s">
        <v>535</v>
      </c>
      <c r="H130" s="1" t="s">
        <v>173</v>
      </c>
      <c r="I130" s="1" t="s">
        <v>627</v>
      </c>
      <c r="J130" s="1" t="s">
        <v>112</v>
      </c>
      <c r="K130" s="29" t="s">
        <v>165</v>
      </c>
      <c r="L130" s="1" t="s">
        <v>147</v>
      </c>
      <c r="M130" s="37"/>
      <c r="N130" s="37"/>
      <c r="O130" s="37"/>
      <c r="P130" s="38"/>
    </row>
    <row r="131" spans="1:16" ht="24" hidden="1" x14ac:dyDescent="0.25">
      <c r="A131" s="36" t="s">
        <v>587</v>
      </c>
      <c r="B131" s="43"/>
      <c r="C131" s="35" t="s">
        <v>560</v>
      </c>
      <c r="D131" s="37" t="s">
        <v>490</v>
      </c>
      <c r="E131" s="37">
        <v>2019</v>
      </c>
      <c r="F131" s="37">
        <v>149</v>
      </c>
      <c r="G131" s="1" t="s">
        <v>624</v>
      </c>
      <c r="H131" s="1" t="s">
        <v>486</v>
      </c>
      <c r="I131" s="1" t="s">
        <v>628</v>
      </c>
      <c r="J131" s="1" t="s">
        <v>112</v>
      </c>
      <c r="K131" s="1" t="s">
        <v>243</v>
      </c>
      <c r="L131" s="1" t="s">
        <v>158</v>
      </c>
      <c r="M131" s="37"/>
      <c r="N131" s="37"/>
      <c r="O131" s="37"/>
      <c r="P131" s="38"/>
    </row>
    <row r="132" spans="1:16" ht="24" hidden="1" x14ac:dyDescent="0.25">
      <c r="A132" s="36" t="s">
        <v>588</v>
      </c>
      <c r="B132" s="43"/>
      <c r="C132" s="35" t="s">
        <v>560</v>
      </c>
      <c r="D132" s="37" t="s">
        <v>490</v>
      </c>
      <c r="E132" s="37">
        <v>2019</v>
      </c>
      <c r="F132" s="37">
        <v>141</v>
      </c>
      <c r="G132" s="1" t="s">
        <v>625</v>
      </c>
      <c r="H132" s="1" t="s">
        <v>112</v>
      </c>
      <c r="I132" s="1" t="s">
        <v>629</v>
      </c>
      <c r="J132" s="1" t="s">
        <v>112</v>
      </c>
      <c r="K132" s="1" t="s">
        <v>266</v>
      </c>
      <c r="L132" s="1" t="s">
        <v>137</v>
      </c>
      <c r="M132" s="37"/>
      <c r="N132" s="37"/>
      <c r="O132" s="37"/>
      <c r="P132" s="38"/>
    </row>
    <row r="133" spans="1:16" ht="24" hidden="1" x14ac:dyDescent="0.25">
      <c r="A133" s="36" t="s">
        <v>589</v>
      </c>
      <c r="B133" s="43"/>
      <c r="C133" s="35">
        <v>2023</v>
      </c>
      <c r="D133" s="37" t="s">
        <v>490</v>
      </c>
      <c r="E133" s="37">
        <v>2019</v>
      </c>
      <c r="F133" s="37">
        <v>146</v>
      </c>
      <c r="G133" s="1" t="s">
        <v>626</v>
      </c>
      <c r="H133" s="1" t="s">
        <v>110</v>
      </c>
      <c r="I133" s="1" t="s">
        <v>630</v>
      </c>
      <c r="J133" s="1" t="s">
        <v>112</v>
      </c>
      <c r="K133" s="1" t="s">
        <v>191</v>
      </c>
      <c r="L133" s="1" t="s">
        <v>158</v>
      </c>
      <c r="M133" s="37"/>
      <c r="N133" s="37"/>
      <c r="O133" s="37"/>
      <c r="P133" s="38"/>
    </row>
    <row r="134" spans="1:16" ht="24" hidden="1" x14ac:dyDescent="0.25">
      <c r="A134" s="36" t="s">
        <v>590</v>
      </c>
      <c r="B134" s="43"/>
      <c r="C134" s="35">
        <v>2023</v>
      </c>
      <c r="D134" s="37" t="s">
        <v>490</v>
      </c>
      <c r="E134" s="37">
        <v>2019</v>
      </c>
      <c r="F134" s="37">
        <v>143</v>
      </c>
      <c r="G134" s="1" t="s">
        <v>408</v>
      </c>
      <c r="H134" s="1" t="s">
        <v>112</v>
      </c>
      <c r="I134" s="1" t="s">
        <v>631</v>
      </c>
      <c r="J134" s="1" t="s">
        <v>112</v>
      </c>
      <c r="K134" s="29" t="s">
        <v>122</v>
      </c>
      <c r="L134" s="1" t="s">
        <v>123</v>
      </c>
      <c r="M134" s="37"/>
      <c r="N134" s="37"/>
      <c r="O134" s="37"/>
      <c r="P134" s="38"/>
    </row>
    <row r="135" spans="1:16" ht="36" hidden="1" x14ac:dyDescent="0.25">
      <c r="A135" s="36" t="s">
        <v>538</v>
      </c>
      <c r="B135" s="35" t="s">
        <v>559</v>
      </c>
      <c r="C135" s="35" t="s">
        <v>560</v>
      </c>
      <c r="D135" s="37" t="s">
        <v>490</v>
      </c>
      <c r="E135" s="37">
        <v>2019</v>
      </c>
      <c r="F135" s="37">
        <v>145</v>
      </c>
      <c r="G135" s="1" t="s">
        <v>539</v>
      </c>
      <c r="H135" s="1" t="s">
        <v>173</v>
      </c>
      <c r="I135" s="1" t="s">
        <v>540</v>
      </c>
      <c r="J135" s="1" t="s">
        <v>112</v>
      </c>
      <c r="K135" s="29" t="s">
        <v>178</v>
      </c>
      <c r="L135" s="1" t="s">
        <v>179</v>
      </c>
      <c r="M135" s="37"/>
      <c r="N135" s="37"/>
      <c r="O135" s="37"/>
      <c r="P135" s="38"/>
    </row>
    <row r="136" spans="1:16" ht="24" hidden="1" x14ac:dyDescent="0.25">
      <c r="A136" s="36" t="s">
        <v>591</v>
      </c>
      <c r="B136" s="43"/>
      <c r="C136" s="35" t="s">
        <v>560</v>
      </c>
      <c r="D136" s="37" t="s">
        <v>490</v>
      </c>
      <c r="E136" s="37">
        <v>2019</v>
      </c>
      <c r="F136" s="37">
        <v>149</v>
      </c>
      <c r="G136" s="29" t="s">
        <v>561</v>
      </c>
      <c r="H136" s="1" t="s">
        <v>145</v>
      </c>
      <c r="I136" s="1" t="s">
        <v>612</v>
      </c>
      <c r="J136" s="1" t="s">
        <v>112</v>
      </c>
      <c r="K136" s="29" t="s">
        <v>292</v>
      </c>
      <c r="L136" s="1" t="s">
        <v>112</v>
      </c>
      <c r="M136" s="37"/>
      <c r="N136" s="37"/>
      <c r="O136" s="37"/>
      <c r="P136" s="38"/>
    </row>
    <row r="137" spans="1:16" ht="24" hidden="1" x14ac:dyDescent="0.25">
      <c r="A137" s="36" t="s">
        <v>592</v>
      </c>
      <c r="B137" s="43"/>
      <c r="C137" s="35" t="s">
        <v>560</v>
      </c>
      <c r="D137" s="37" t="s">
        <v>490</v>
      </c>
      <c r="E137" s="37">
        <v>2019</v>
      </c>
      <c r="F137" s="37">
        <v>141</v>
      </c>
      <c r="G137" s="1" t="s">
        <v>24</v>
      </c>
      <c r="H137" s="1" t="s">
        <v>112</v>
      </c>
      <c r="I137" s="1" t="s">
        <v>613</v>
      </c>
      <c r="J137" s="1" t="s">
        <v>112</v>
      </c>
      <c r="K137" s="1" t="s">
        <v>614</v>
      </c>
      <c r="L137" s="1" t="s">
        <v>155</v>
      </c>
      <c r="M137" s="37"/>
      <c r="N137" s="37"/>
      <c r="O137" s="37"/>
      <c r="P137" s="38"/>
    </row>
    <row r="138" spans="1:16" ht="24" hidden="1" x14ac:dyDescent="0.25">
      <c r="A138" s="36" t="s">
        <v>593</v>
      </c>
      <c r="B138" s="35">
        <v>2023</v>
      </c>
      <c r="C138" s="37" t="s">
        <v>490</v>
      </c>
      <c r="D138" s="37" t="s">
        <v>490</v>
      </c>
      <c r="E138" s="37">
        <v>2020</v>
      </c>
      <c r="F138" s="37">
        <v>141</v>
      </c>
      <c r="G138" s="1" t="s">
        <v>201</v>
      </c>
      <c r="H138" s="1" t="s">
        <v>112</v>
      </c>
      <c r="I138" s="1" t="s">
        <v>604</v>
      </c>
      <c r="J138" s="1" t="s">
        <v>112</v>
      </c>
      <c r="K138" s="29" t="s">
        <v>124</v>
      </c>
      <c r="L138" s="1" t="s">
        <v>116</v>
      </c>
      <c r="M138" s="37"/>
      <c r="N138" s="37"/>
      <c r="O138" s="37"/>
      <c r="P138" s="38"/>
    </row>
    <row r="139" spans="1:16" ht="24" hidden="1" x14ac:dyDescent="0.25">
      <c r="A139" s="36" t="s">
        <v>594</v>
      </c>
      <c r="B139" s="35">
        <v>2023</v>
      </c>
      <c r="C139" s="37" t="s">
        <v>490</v>
      </c>
      <c r="D139" s="37" t="s">
        <v>490</v>
      </c>
      <c r="E139" s="37">
        <v>2020</v>
      </c>
      <c r="F139" s="37">
        <v>145</v>
      </c>
      <c r="G139" s="1" t="s">
        <v>602</v>
      </c>
      <c r="H139" s="1" t="s">
        <v>112</v>
      </c>
      <c r="I139" s="1" t="s">
        <v>605</v>
      </c>
      <c r="J139" s="1" t="s">
        <v>112</v>
      </c>
      <c r="K139" s="1" t="s">
        <v>609</v>
      </c>
      <c r="L139" s="1" t="s">
        <v>112</v>
      </c>
      <c r="M139" s="37"/>
      <c r="N139" s="37"/>
      <c r="O139" s="37"/>
      <c r="P139" s="38"/>
    </row>
    <row r="140" spans="1:16" ht="24" hidden="1" x14ac:dyDescent="0.25">
      <c r="A140" s="36" t="s">
        <v>595</v>
      </c>
      <c r="B140" s="35">
        <v>2023</v>
      </c>
      <c r="C140" s="37" t="s">
        <v>490</v>
      </c>
      <c r="D140" s="37" t="s">
        <v>490</v>
      </c>
      <c r="E140" s="37">
        <v>2020</v>
      </c>
      <c r="F140" s="37"/>
      <c r="G140" s="1" t="s">
        <v>455</v>
      </c>
      <c r="H140" s="1" t="s">
        <v>112</v>
      </c>
      <c r="I140" s="1" t="s">
        <v>606</v>
      </c>
      <c r="J140" s="1" t="s">
        <v>112</v>
      </c>
      <c r="K140" s="1" t="s">
        <v>610</v>
      </c>
      <c r="L140" s="1" t="s">
        <v>151</v>
      </c>
      <c r="M140" s="37"/>
      <c r="N140" s="37"/>
      <c r="O140" s="37"/>
      <c r="P140" s="38"/>
    </row>
    <row r="141" spans="1:16" ht="24" hidden="1" x14ac:dyDescent="0.25">
      <c r="A141" s="36" t="s">
        <v>596</v>
      </c>
      <c r="B141" s="35">
        <v>2023</v>
      </c>
      <c r="C141" s="37" t="s">
        <v>490</v>
      </c>
      <c r="D141" s="37" t="s">
        <v>490</v>
      </c>
      <c r="E141" s="37">
        <v>2020</v>
      </c>
      <c r="F141" s="37">
        <v>128</v>
      </c>
      <c r="G141" s="1" t="s">
        <v>455</v>
      </c>
      <c r="H141" s="1" t="s">
        <v>112</v>
      </c>
      <c r="I141" s="1" t="s">
        <v>154</v>
      </c>
      <c r="J141" s="1" t="s">
        <v>155</v>
      </c>
      <c r="K141" s="1" t="s">
        <v>156</v>
      </c>
      <c r="L141" s="1" t="s">
        <v>155</v>
      </c>
      <c r="M141" s="37"/>
      <c r="N141" s="37"/>
      <c r="O141" s="37"/>
      <c r="P141" s="38"/>
    </row>
    <row r="142" spans="1:16" ht="24" hidden="1" x14ac:dyDescent="0.25">
      <c r="A142" s="36" t="s">
        <v>597</v>
      </c>
      <c r="B142" s="35">
        <v>2023</v>
      </c>
      <c r="C142" s="37" t="s">
        <v>490</v>
      </c>
      <c r="D142" s="37" t="s">
        <v>490</v>
      </c>
      <c r="E142" s="37">
        <v>2020</v>
      </c>
      <c r="F142" s="37">
        <v>145</v>
      </c>
      <c r="G142" s="1" t="s">
        <v>455</v>
      </c>
      <c r="H142" s="1" t="s">
        <v>112</v>
      </c>
      <c r="I142" s="1" t="s">
        <v>607</v>
      </c>
      <c r="J142" s="1" t="s">
        <v>173</v>
      </c>
      <c r="K142" s="1" t="s">
        <v>611</v>
      </c>
      <c r="L142" s="1" t="s">
        <v>173</v>
      </c>
      <c r="M142" s="37"/>
      <c r="N142" s="37"/>
      <c r="O142" s="37"/>
      <c r="P142" s="38"/>
    </row>
    <row r="143" spans="1:16" hidden="1" x14ac:dyDescent="0.25">
      <c r="A143" s="36" t="s">
        <v>598</v>
      </c>
      <c r="B143" s="35">
        <v>2023</v>
      </c>
      <c r="C143" s="37" t="s">
        <v>490</v>
      </c>
      <c r="D143" s="37" t="s">
        <v>490</v>
      </c>
      <c r="E143" s="37">
        <v>2020</v>
      </c>
      <c r="F143" s="37">
        <v>141.5</v>
      </c>
      <c r="G143" s="1" t="s">
        <v>603</v>
      </c>
      <c r="H143" s="1" t="s">
        <v>213</v>
      </c>
      <c r="I143" s="1" t="s">
        <v>401</v>
      </c>
      <c r="J143" s="1" t="s">
        <v>112</v>
      </c>
      <c r="K143" s="1" t="s">
        <v>402</v>
      </c>
      <c r="L143" s="1" t="s">
        <v>158</v>
      </c>
      <c r="M143" s="37"/>
      <c r="N143" s="37"/>
      <c r="O143" s="37"/>
      <c r="P143" s="38"/>
    </row>
    <row r="144" spans="1:16" ht="24" hidden="1" x14ac:dyDescent="0.25">
      <c r="A144" s="36" t="s">
        <v>599</v>
      </c>
      <c r="B144" s="35">
        <v>2023</v>
      </c>
      <c r="C144" s="37" t="s">
        <v>490</v>
      </c>
      <c r="D144" s="37" t="s">
        <v>490</v>
      </c>
      <c r="E144" s="37">
        <v>2020</v>
      </c>
      <c r="F144" s="37">
        <v>144</v>
      </c>
      <c r="G144" s="1" t="s">
        <v>186</v>
      </c>
      <c r="H144" s="1" t="s">
        <v>494</v>
      </c>
      <c r="I144" s="1" t="s">
        <v>608</v>
      </c>
      <c r="J144" s="1" t="s">
        <v>158</v>
      </c>
      <c r="K144" s="29" t="s">
        <v>157</v>
      </c>
      <c r="L144" s="1" t="s">
        <v>158</v>
      </c>
      <c r="M144" s="37"/>
      <c r="N144" s="37"/>
      <c r="O144" s="37"/>
      <c r="P144" s="38"/>
    </row>
    <row r="145" spans="1:16" ht="45" x14ac:dyDescent="0.25">
      <c r="A145" s="33" t="s">
        <v>15</v>
      </c>
      <c r="B145" s="41"/>
      <c r="C145" s="41"/>
      <c r="D145" s="36">
        <v>2009</v>
      </c>
      <c r="E145" s="37">
        <v>2004</v>
      </c>
      <c r="F145" s="37">
        <v>146</v>
      </c>
      <c r="G145" s="29" t="s">
        <v>227</v>
      </c>
      <c r="H145" s="1" t="s">
        <v>137</v>
      </c>
      <c r="I145" s="1" t="s">
        <v>228</v>
      </c>
      <c r="J145" s="1" t="s">
        <v>173</v>
      </c>
      <c r="K145" s="1" t="s">
        <v>229</v>
      </c>
      <c r="L145" s="1" t="s">
        <v>173</v>
      </c>
      <c r="M145" s="37" t="s">
        <v>803</v>
      </c>
      <c r="N145" s="37" t="s">
        <v>650</v>
      </c>
      <c r="O145" s="37">
        <v>119</v>
      </c>
      <c r="P145" s="38">
        <f>119/333</f>
        <v>0.35735735735735735</v>
      </c>
    </row>
    <row r="146" spans="1:16" ht="30" x14ac:dyDescent="0.25">
      <c r="A146" s="36" t="s">
        <v>104</v>
      </c>
      <c r="B146" s="41"/>
      <c r="C146" s="41"/>
      <c r="D146" s="36">
        <v>2009</v>
      </c>
      <c r="E146" s="37">
        <v>2004</v>
      </c>
      <c r="F146" s="37"/>
      <c r="G146" s="1" t="s">
        <v>366</v>
      </c>
      <c r="H146" s="1" t="s">
        <v>155</v>
      </c>
      <c r="I146" s="1" t="s">
        <v>367</v>
      </c>
      <c r="J146" s="1" t="s">
        <v>112</v>
      </c>
      <c r="K146" s="1" t="s">
        <v>368</v>
      </c>
      <c r="L146" s="1" t="s">
        <v>151</v>
      </c>
      <c r="M146" s="37" t="s">
        <v>632</v>
      </c>
      <c r="N146" s="37" t="s">
        <v>715</v>
      </c>
      <c r="O146" s="37">
        <v>2</v>
      </c>
      <c r="P146" s="38">
        <f>2/8</f>
        <v>0.25</v>
      </c>
    </row>
    <row r="147" spans="1:16" ht="30" x14ac:dyDescent="0.25">
      <c r="A147" s="36" t="s">
        <v>103</v>
      </c>
      <c r="B147" s="41"/>
      <c r="C147" s="41"/>
      <c r="D147" s="36">
        <v>2009</v>
      </c>
      <c r="E147" s="37">
        <v>2004</v>
      </c>
      <c r="F147" s="37"/>
      <c r="G147" s="1" t="s">
        <v>369</v>
      </c>
      <c r="H147" s="1" t="s">
        <v>137</v>
      </c>
      <c r="I147" s="1" t="s">
        <v>249</v>
      </c>
      <c r="J147" s="1" t="s">
        <v>147</v>
      </c>
      <c r="K147" s="1" t="s">
        <v>250</v>
      </c>
      <c r="L147" s="1" t="s">
        <v>147</v>
      </c>
      <c r="M147" s="37" t="s">
        <v>632</v>
      </c>
      <c r="N147" s="37" t="s">
        <v>699</v>
      </c>
      <c r="O147" s="37">
        <v>1</v>
      </c>
      <c r="P147" s="38">
        <f>1/16</f>
        <v>6.25E-2</v>
      </c>
    </row>
    <row r="148" spans="1:16" ht="30" x14ac:dyDescent="0.25">
      <c r="A148" s="36" t="s">
        <v>102</v>
      </c>
      <c r="B148" s="41"/>
      <c r="C148" s="41"/>
      <c r="D148" s="36">
        <v>2009</v>
      </c>
      <c r="E148" s="37">
        <v>2004</v>
      </c>
      <c r="F148" s="37"/>
      <c r="G148" s="29" t="s">
        <v>370</v>
      </c>
      <c r="H148" s="1" t="s">
        <v>137</v>
      </c>
      <c r="I148" s="1" t="s">
        <v>371</v>
      </c>
      <c r="J148" s="1" t="s">
        <v>112</v>
      </c>
      <c r="K148" s="1" t="s">
        <v>372</v>
      </c>
      <c r="L148" s="1" t="s">
        <v>112</v>
      </c>
      <c r="M148" s="37" t="s">
        <v>633</v>
      </c>
      <c r="N148" s="37" t="s">
        <v>716</v>
      </c>
      <c r="O148" s="37">
        <v>3</v>
      </c>
      <c r="P148" s="38">
        <f>3/6</f>
        <v>0.5</v>
      </c>
    </row>
    <row r="149" spans="1:16" ht="36" x14ac:dyDescent="0.25">
      <c r="A149" s="33" t="s">
        <v>16</v>
      </c>
      <c r="B149" s="41"/>
      <c r="C149" s="41"/>
      <c r="D149" s="36">
        <v>2009</v>
      </c>
      <c r="E149" s="37">
        <v>2004</v>
      </c>
      <c r="F149" s="37">
        <v>144</v>
      </c>
      <c r="G149" s="29" t="s">
        <v>227</v>
      </c>
      <c r="H149" s="1" t="s">
        <v>137</v>
      </c>
      <c r="I149" s="1" t="s">
        <v>230</v>
      </c>
      <c r="J149" s="1" t="s">
        <v>189</v>
      </c>
      <c r="K149" s="1" t="s">
        <v>231</v>
      </c>
      <c r="L149" s="1" t="s">
        <v>123</v>
      </c>
      <c r="M149" s="37" t="s">
        <v>802</v>
      </c>
      <c r="N149" s="37" t="s">
        <v>717</v>
      </c>
      <c r="O149" s="37">
        <v>45</v>
      </c>
      <c r="P149" s="38">
        <f>45/180</f>
        <v>0.25</v>
      </c>
    </row>
    <row r="150" spans="1:16" ht="30" x14ac:dyDescent="0.25">
      <c r="A150" s="33" t="s">
        <v>17</v>
      </c>
      <c r="B150" s="41"/>
      <c r="C150" s="35">
        <v>2009</v>
      </c>
      <c r="D150" s="36">
        <v>2010</v>
      </c>
      <c r="E150" s="37">
        <v>2005</v>
      </c>
      <c r="F150" s="37">
        <v>149</v>
      </c>
      <c r="G150" s="1" t="s">
        <v>232</v>
      </c>
      <c r="H150" s="1" t="s">
        <v>173</v>
      </c>
      <c r="I150" s="1" t="s">
        <v>233</v>
      </c>
      <c r="J150" s="1" t="s">
        <v>112</v>
      </c>
      <c r="K150" s="1" t="s">
        <v>234</v>
      </c>
      <c r="L150" s="1" t="s">
        <v>112</v>
      </c>
      <c r="M150" s="37" t="s">
        <v>802</v>
      </c>
      <c r="N150" s="37" t="s">
        <v>718</v>
      </c>
      <c r="O150" s="37">
        <v>24</v>
      </c>
      <c r="P150" s="38">
        <f>24/87</f>
        <v>0.27586206896551724</v>
      </c>
    </row>
    <row r="151" spans="1:16" ht="36" x14ac:dyDescent="0.25">
      <c r="A151" s="33" t="s">
        <v>18</v>
      </c>
      <c r="B151" s="41"/>
      <c r="C151" s="35">
        <v>2009</v>
      </c>
      <c r="D151" s="36">
        <v>2010</v>
      </c>
      <c r="E151" s="37">
        <v>2005</v>
      </c>
      <c r="F151" s="37">
        <v>147</v>
      </c>
      <c r="G151" s="29" t="s">
        <v>165</v>
      </c>
      <c r="H151" s="1" t="s">
        <v>147</v>
      </c>
      <c r="I151" s="1" t="s">
        <v>230</v>
      </c>
      <c r="J151" s="1" t="s">
        <v>189</v>
      </c>
      <c r="K151" s="1" t="s">
        <v>231</v>
      </c>
      <c r="L151" s="1" t="s">
        <v>123</v>
      </c>
      <c r="M151" s="37" t="s">
        <v>802</v>
      </c>
      <c r="N151" s="37" t="s">
        <v>719</v>
      </c>
      <c r="O151" s="37">
        <v>19</v>
      </c>
      <c r="P151" s="38">
        <f>19/75</f>
        <v>0.25333333333333335</v>
      </c>
    </row>
    <row r="152" spans="1:16" ht="30" x14ac:dyDescent="0.25">
      <c r="A152" s="33" t="s">
        <v>19</v>
      </c>
      <c r="B152" s="41"/>
      <c r="C152" s="35">
        <v>2009</v>
      </c>
      <c r="D152" s="36">
        <v>2010</v>
      </c>
      <c r="E152" s="37">
        <v>2005</v>
      </c>
      <c r="F152" s="37">
        <v>148</v>
      </c>
      <c r="G152" s="1" t="s">
        <v>235</v>
      </c>
      <c r="H152" s="1" t="s">
        <v>112</v>
      </c>
      <c r="I152" s="1" t="s">
        <v>236</v>
      </c>
      <c r="J152" s="1" t="s">
        <v>173</v>
      </c>
      <c r="K152" s="1" t="s">
        <v>237</v>
      </c>
      <c r="L152" s="1" t="s">
        <v>238</v>
      </c>
      <c r="M152" s="37" t="s">
        <v>633</v>
      </c>
      <c r="N152" s="37" t="s">
        <v>720</v>
      </c>
      <c r="O152" s="37">
        <v>20</v>
      </c>
      <c r="P152" s="38">
        <f>20/29</f>
        <v>0.68965517241379315</v>
      </c>
    </row>
    <row r="153" spans="1:16" ht="30" x14ac:dyDescent="0.25">
      <c r="A153" s="33" t="s">
        <v>105</v>
      </c>
      <c r="B153" s="41"/>
      <c r="C153" s="41"/>
      <c r="D153" s="36">
        <v>2010</v>
      </c>
      <c r="E153" s="37">
        <v>2005</v>
      </c>
      <c r="F153" s="37"/>
      <c r="G153" s="1" t="s">
        <v>373</v>
      </c>
      <c r="H153" s="1" t="s">
        <v>137</v>
      </c>
      <c r="I153" s="1" t="s">
        <v>374</v>
      </c>
      <c r="J153" s="1" t="s">
        <v>112</v>
      </c>
      <c r="K153" s="1" t="s">
        <v>375</v>
      </c>
      <c r="L153" s="1" t="s">
        <v>132</v>
      </c>
      <c r="M153" s="37" t="s">
        <v>804</v>
      </c>
      <c r="N153" s="37">
        <v>0</v>
      </c>
      <c r="O153" s="37">
        <v>0</v>
      </c>
      <c r="P153" s="38" t="s">
        <v>795</v>
      </c>
    </row>
    <row r="154" spans="1:16" ht="30" x14ac:dyDescent="0.25">
      <c r="A154" s="33" t="s">
        <v>20</v>
      </c>
      <c r="B154" s="41"/>
      <c r="C154" s="35">
        <v>2009</v>
      </c>
      <c r="D154" s="36">
        <v>2010</v>
      </c>
      <c r="E154" s="37">
        <v>2005</v>
      </c>
      <c r="F154" s="37">
        <v>144</v>
      </c>
      <c r="G154" s="29" t="s">
        <v>122</v>
      </c>
      <c r="H154" s="1" t="s">
        <v>123</v>
      </c>
      <c r="I154" s="1" t="s">
        <v>239</v>
      </c>
      <c r="J154" s="1" t="s">
        <v>155</v>
      </c>
      <c r="K154" s="1" t="s">
        <v>240</v>
      </c>
      <c r="L154" s="1" t="s">
        <v>147</v>
      </c>
      <c r="M154" s="37" t="s">
        <v>633</v>
      </c>
      <c r="N154" s="37" t="s">
        <v>721</v>
      </c>
      <c r="O154" s="37">
        <v>3</v>
      </c>
      <c r="P154" s="38">
        <f>3/28</f>
        <v>0.10714285714285714</v>
      </c>
    </row>
    <row r="155" spans="1:16" ht="30" x14ac:dyDescent="0.25">
      <c r="A155" s="33" t="s">
        <v>21</v>
      </c>
      <c r="B155" s="41"/>
      <c r="C155" s="35">
        <v>2009</v>
      </c>
      <c r="D155" s="36">
        <v>2010</v>
      </c>
      <c r="E155" s="37">
        <v>2005</v>
      </c>
      <c r="F155" s="37">
        <v>149</v>
      </c>
      <c r="G155" s="29" t="s">
        <v>122</v>
      </c>
      <c r="H155" s="1" t="s">
        <v>123</v>
      </c>
      <c r="I155" s="1" t="s">
        <v>241</v>
      </c>
      <c r="J155" s="1" t="s">
        <v>112</v>
      </c>
      <c r="K155" s="1" t="s">
        <v>242</v>
      </c>
      <c r="L155" s="1" t="s">
        <v>151</v>
      </c>
      <c r="M155" s="37" t="s">
        <v>633</v>
      </c>
      <c r="N155" s="37" t="s">
        <v>722</v>
      </c>
      <c r="O155" s="42" t="s">
        <v>797</v>
      </c>
      <c r="P155" s="38">
        <f>21/66</f>
        <v>0.31818181818181818</v>
      </c>
    </row>
    <row r="156" spans="1:16" ht="30" x14ac:dyDescent="0.25">
      <c r="A156" s="33" t="s">
        <v>22</v>
      </c>
      <c r="B156" s="41"/>
      <c r="C156" s="35">
        <v>2009</v>
      </c>
      <c r="D156" s="36">
        <v>2010</v>
      </c>
      <c r="E156" s="37">
        <v>2005</v>
      </c>
      <c r="F156" s="37">
        <v>146</v>
      </c>
      <c r="G156" s="1" t="s">
        <v>243</v>
      </c>
      <c r="H156" s="1" t="s">
        <v>158</v>
      </c>
      <c r="I156" s="1" t="s">
        <v>244</v>
      </c>
      <c r="J156" s="1" t="s">
        <v>112</v>
      </c>
      <c r="K156" s="29" t="s">
        <v>227</v>
      </c>
      <c r="L156" s="1" t="s">
        <v>137</v>
      </c>
      <c r="M156" s="37" t="s">
        <v>802</v>
      </c>
      <c r="N156" s="37" t="s">
        <v>723</v>
      </c>
      <c r="O156" s="37">
        <v>25</v>
      </c>
      <c r="P156" s="38">
        <f>25/64</f>
        <v>0.390625</v>
      </c>
    </row>
    <row r="157" spans="1:16" ht="30" x14ac:dyDescent="0.25">
      <c r="A157" s="33" t="s">
        <v>23</v>
      </c>
      <c r="B157" s="41"/>
      <c r="C157" s="35">
        <v>2009</v>
      </c>
      <c r="D157" s="36">
        <v>2010</v>
      </c>
      <c r="E157" s="37">
        <v>2005</v>
      </c>
      <c r="F157" s="37">
        <v>147</v>
      </c>
      <c r="G157" s="29" t="s">
        <v>136</v>
      </c>
      <c r="H157" s="1" t="s">
        <v>137</v>
      </c>
      <c r="I157" s="1" t="s">
        <v>245</v>
      </c>
      <c r="J157" s="1" t="s">
        <v>147</v>
      </c>
      <c r="K157" s="1" t="s">
        <v>192</v>
      </c>
      <c r="L157" s="1" t="s">
        <v>147</v>
      </c>
      <c r="M157" s="37" t="s">
        <v>802</v>
      </c>
      <c r="N157" s="37" t="s">
        <v>724</v>
      </c>
      <c r="O157" s="37">
        <v>21</v>
      </c>
      <c r="P157" s="38">
        <f>21/64</f>
        <v>0.328125</v>
      </c>
    </row>
    <row r="158" spans="1:16" ht="30" x14ac:dyDescent="0.25">
      <c r="A158" s="33" t="s">
        <v>24</v>
      </c>
      <c r="B158" s="41"/>
      <c r="C158" s="35">
        <v>2010</v>
      </c>
      <c r="D158" s="36">
        <v>2011</v>
      </c>
      <c r="E158" s="37">
        <v>2006</v>
      </c>
      <c r="F158" s="37">
        <v>151</v>
      </c>
      <c r="G158" s="1" t="s">
        <v>246</v>
      </c>
      <c r="H158" s="1" t="s">
        <v>112</v>
      </c>
      <c r="I158" s="1" t="s">
        <v>247</v>
      </c>
      <c r="J158" s="1" t="s">
        <v>112</v>
      </c>
      <c r="K158" s="1" t="s">
        <v>248</v>
      </c>
      <c r="L158" s="1" t="s">
        <v>112</v>
      </c>
      <c r="M158" s="37" t="s">
        <v>633</v>
      </c>
      <c r="N158" s="37" t="s">
        <v>725</v>
      </c>
      <c r="O158" s="37">
        <v>5</v>
      </c>
      <c r="P158" s="38">
        <f>5/71</f>
        <v>7.0422535211267609E-2</v>
      </c>
    </row>
    <row r="159" spans="1:16" ht="30" x14ac:dyDescent="0.25">
      <c r="A159" s="33" t="s">
        <v>25</v>
      </c>
      <c r="B159" s="41"/>
      <c r="C159" s="35">
        <v>2010</v>
      </c>
      <c r="D159" s="36">
        <v>2011</v>
      </c>
      <c r="E159" s="37">
        <v>2006</v>
      </c>
      <c r="F159" s="37">
        <v>146</v>
      </c>
      <c r="G159" s="29" t="s">
        <v>122</v>
      </c>
      <c r="H159" s="1" t="s">
        <v>123</v>
      </c>
      <c r="I159" s="1" t="s">
        <v>249</v>
      </c>
      <c r="J159" s="1" t="s">
        <v>147</v>
      </c>
      <c r="K159" s="1" t="s">
        <v>250</v>
      </c>
      <c r="L159" s="1" t="s">
        <v>147</v>
      </c>
      <c r="M159" s="37" t="s">
        <v>802</v>
      </c>
      <c r="N159" s="37" t="s">
        <v>726</v>
      </c>
      <c r="O159" s="37">
        <v>30</v>
      </c>
      <c r="P159" s="38">
        <f>30/179</f>
        <v>0.16759776536312848</v>
      </c>
    </row>
    <row r="160" spans="1:16" ht="30" x14ac:dyDescent="0.25">
      <c r="A160" s="33" t="s">
        <v>26</v>
      </c>
      <c r="B160" s="41"/>
      <c r="C160" s="35">
        <v>2010</v>
      </c>
      <c r="D160" s="40"/>
      <c r="E160" s="37">
        <v>2006</v>
      </c>
      <c r="F160" s="37">
        <v>144</v>
      </c>
      <c r="G160" s="1" t="s">
        <v>251</v>
      </c>
      <c r="H160" s="1" t="s">
        <v>123</v>
      </c>
      <c r="I160" s="1" t="s">
        <v>252</v>
      </c>
      <c r="J160" s="1" t="s">
        <v>112</v>
      </c>
      <c r="K160" s="1" t="s">
        <v>169</v>
      </c>
      <c r="L160" s="1" t="s">
        <v>132</v>
      </c>
      <c r="M160" s="37" t="s">
        <v>802</v>
      </c>
      <c r="N160" s="37" t="s">
        <v>727</v>
      </c>
      <c r="O160" s="37">
        <v>1</v>
      </c>
      <c r="P160" s="38">
        <f>1/15</f>
        <v>6.6666666666666666E-2</v>
      </c>
    </row>
    <row r="161" spans="1:16" ht="30" x14ac:dyDescent="0.25">
      <c r="A161" s="33" t="s">
        <v>27</v>
      </c>
      <c r="B161" s="41"/>
      <c r="C161" s="35">
        <v>2010</v>
      </c>
      <c r="D161" s="40"/>
      <c r="E161" s="37">
        <v>2006</v>
      </c>
      <c r="F161" s="37">
        <v>138</v>
      </c>
      <c r="G161" s="29" t="s">
        <v>165</v>
      </c>
      <c r="H161" s="1" t="s">
        <v>147</v>
      </c>
      <c r="I161" s="1" t="s">
        <v>253</v>
      </c>
      <c r="J161" s="1" t="s">
        <v>112</v>
      </c>
      <c r="K161" s="1" t="s">
        <v>254</v>
      </c>
      <c r="L161" s="1" t="s">
        <v>116</v>
      </c>
      <c r="M161" s="37" t="s">
        <v>632</v>
      </c>
      <c r="N161" s="37" t="s">
        <v>728</v>
      </c>
      <c r="O161" s="37">
        <v>2</v>
      </c>
      <c r="P161" s="38">
        <f>2/9</f>
        <v>0.22222222222222221</v>
      </c>
    </row>
    <row r="162" spans="1:16" ht="30" x14ac:dyDescent="0.25">
      <c r="A162" s="33" t="s">
        <v>28</v>
      </c>
      <c r="B162" s="41"/>
      <c r="C162" s="35">
        <v>2010</v>
      </c>
      <c r="D162" s="36">
        <v>2011</v>
      </c>
      <c r="E162" s="37">
        <v>2006</v>
      </c>
      <c r="F162" s="37">
        <v>149</v>
      </c>
      <c r="G162" s="29" t="s">
        <v>255</v>
      </c>
      <c r="H162" s="1" t="s">
        <v>256</v>
      </c>
      <c r="I162" s="1" t="s">
        <v>257</v>
      </c>
      <c r="J162" s="1" t="s">
        <v>112</v>
      </c>
      <c r="K162" s="1" t="s">
        <v>258</v>
      </c>
      <c r="L162" s="1" t="s">
        <v>158</v>
      </c>
      <c r="M162" s="37" t="s">
        <v>632</v>
      </c>
      <c r="N162" s="37" t="s">
        <v>728</v>
      </c>
      <c r="O162" s="37">
        <v>1</v>
      </c>
      <c r="P162" s="38">
        <f>1/9</f>
        <v>0.1111111111111111</v>
      </c>
    </row>
    <row r="163" spans="1:16" ht="30" x14ac:dyDescent="0.25">
      <c r="A163" s="33" t="s">
        <v>29</v>
      </c>
      <c r="B163" s="41"/>
      <c r="C163" s="35">
        <v>2010</v>
      </c>
      <c r="D163" s="36">
        <v>2011</v>
      </c>
      <c r="E163" s="37">
        <v>2006</v>
      </c>
      <c r="F163" s="37">
        <v>149</v>
      </c>
      <c r="G163" s="29" t="s">
        <v>124</v>
      </c>
      <c r="H163" s="1" t="s">
        <v>116</v>
      </c>
      <c r="I163" s="1" t="s">
        <v>259</v>
      </c>
      <c r="J163" s="1" t="s">
        <v>112</v>
      </c>
      <c r="K163" s="1" t="s">
        <v>119</v>
      </c>
      <c r="L163" s="1" t="s">
        <v>112</v>
      </c>
      <c r="M163" s="37" t="s">
        <v>639</v>
      </c>
      <c r="N163" s="37" t="s">
        <v>729</v>
      </c>
      <c r="O163" s="37">
        <v>11</v>
      </c>
      <c r="P163" s="38">
        <f>11/64</f>
        <v>0.171875</v>
      </c>
    </row>
    <row r="164" spans="1:16" ht="30" x14ac:dyDescent="0.25">
      <c r="A164" s="33" t="s">
        <v>30</v>
      </c>
      <c r="B164" s="41"/>
      <c r="C164" s="41"/>
      <c r="D164" s="36">
        <v>2011</v>
      </c>
      <c r="E164" s="37">
        <v>2006</v>
      </c>
      <c r="F164" s="37">
        <v>144</v>
      </c>
      <c r="G164" s="1" t="s">
        <v>260</v>
      </c>
      <c r="H164" s="1" t="s">
        <v>261</v>
      </c>
      <c r="I164" s="1" t="s">
        <v>262</v>
      </c>
      <c r="J164" s="1" t="s">
        <v>155</v>
      </c>
      <c r="K164" s="1" t="s">
        <v>156</v>
      </c>
      <c r="L164" s="1" t="s">
        <v>155</v>
      </c>
      <c r="M164" s="37" t="s">
        <v>632</v>
      </c>
      <c r="N164" s="37" t="s">
        <v>730</v>
      </c>
      <c r="O164" s="37">
        <v>2</v>
      </c>
      <c r="P164" s="38">
        <f>2/19</f>
        <v>0.10526315789473684</v>
      </c>
    </row>
    <row r="165" spans="1:16" ht="30" x14ac:dyDescent="0.25">
      <c r="A165" s="33" t="s">
        <v>31</v>
      </c>
      <c r="B165" s="41"/>
      <c r="C165" s="35">
        <v>2010</v>
      </c>
      <c r="D165" s="36">
        <v>2011</v>
      </c>
      <c r="E165" s="37">
        <v>2006</v>
      </c>
      <c r="F165" s="37">
        <v>151</v>
      </c>
      <c r="G165" s="1" t="s">
        <v>263</v>
      </c>
      <c r="H165" s="1" t="s">
        <v>158</v>
      </c>
      <c r="I165" s="1" t="s">
        <v>264</v>
      </c>
      <c r="J165" s="1" t="s">
        <v>112</v>
      </c>
      <c r="K165" s="1" t="s">
        <v>265</v>
      </c>
      <c r="L165" s="1" t="s">
        <v>112</v>
      </c>
      <c r="M165" s="37" t="s">
        <v>633</v>
      </c>
      <c r="N165" s="37" t="s">
        <v>671</v>
      </c>
      <c r="O165" s="37">
        <v>5</v>
      </c>
      <c r="P165" s="38">
        <f>5/17</f>
        <v>0.29411764705882354</v>
      </c>
    </row>
    <row r="166" spans="1:16" ht="30" x14ac:dyDescent="0.25">
      <c r="A166" s="33" t="s">
        <v>32</v>
      </c>
      <c r="B166" s="41"/>
      <c r="C166" s="35">
        <v>2010</v>
      </c>
      <c r="D166" s="36">
        <v>2011</v>
      </c>
      <c r="E166" s="37">
        <v>2006</v>
      </c>
      <c r="F166" s="37">
        <v>149</v>
      </c>
      <c r="G166" s="1" t="s">
        <v>266</v>
      </c>
      <c r="H166" s="1" t="s">
        <v>137</v>
      </c>
      <c r="I166" s="1" t="s">
        <v>267</v>
      </c>
      <c r="J166" s="1" t="s">
        <v>112</v>
      </c>
      <c r="K166" s="1" t="s">
        <v>268</v>
      </c>
      <c r="L166" s="1" t="s">
        <v>112</v>
      </c>
      <c r="M166" s="37" t="s">
        <v>632</v>
      </c>
      <c r="N166" s="37" t="s">
        <v>715</v>
      </c>
      <c r="O166" s="37">
        <v>2</v>
      </c>
      <c r="P166" s="38">
        <f>2/8</f>
        <v>0.25</v>
      </c>
    </row>
    <row r="167" spans="1:16" ht="30" x14ac:dyDescent="0.25">
      <c r="A167" s="33" t="s">
        <v>33</v>
      </c>
      <c r="B167" s="41"/>
      <c r="C167" s="35">
        <v>2010</v>
      </c>
      <c r="D167" s="40"/>
      <c r="E167" s="37">
        <v>2006</v>
      </c>
      <c r="F167" s="37">
        <v>145</v>
      </c>
      <c r="G167" s="1" t="s">
        <v>246</v>
      </c>
      <c r="H167" s="1" t="s">
        <v>112</v>
      </c>
      <c r="I167" s="1" t="s">
        <v>269</v>
      </c>
      <c r="J167" s="1" t="s">
        <v>112</v>
      </c>
      <c r="K167" s="1" t="s">
        <v>164</v>
      </c>
      <c r="L167" s="1" t="s">
        <v>112</v>
      </c>
      <c r="M167" s="37" t="s">
        <v>802</v>
      </c>
      <c r="N167" s="37" t="s">
        <v>731</v>
      </c>
      <c r="O167" s="37">
        <v>0</v>
      </c>
      <c r="P167" s="38" t="s">
        <v>795</v>
      </c>
    </row>
    <row r="168" spans="1:16" ht="30" x14ac:dyDescent="0.25">
      <c r="A168" s="33" t="s">
        <v>34</v>
      </c>
      <c r="B168" s="41"/>
      <c r="C168" s="35">
        <v>2010</v>
      </c>
      <c r="D168" s="36">
        <v>2011</v>
      </c>
      <c r="E168" s="37">
        <v>2006</v>
      </c>
      <c r="F168" s="37">
        <v>145</v>
      </c>
      <c r="G168" s="29" t="s">
        <v>165</v>
      </c>
      <c r="H168" s="1" t="s">
        <v>147</v>
      </c>
      <c r="I168" s="1" t="s">
        <v>270</v>
      </c>
      <c r="J168" s="1" t="s">
        <v>112</v>
      </c>
      <c r="K168" s="29" t="s">
        <v>122</v>
      </c>
      <c r="L168" s="1" t="s">
        <v>123</v>
      </c>
      <c r="M168" s="37" t="s">
        <v>802</v>
      </c>
      <c r="N168" s="37" t="s">
        <v>732</v>
      </c>
      <c r="O168" s="37">
        <v>5</v>
      </c>
      <c r="P168" s="38">
        <f>5/37</f>
        <v>0.13513513513513514</v>
      </c>
    </row>
    <row r="169" spans="1:16" ht="30" x14ac:dyDescent="0.25">
      <c r="A169" s="33" t="s">
        <v>328</v>
      </c>
      <c r="B169" s="41"/>
      <c r="C169" s="35">
        <v>2010</v>
      </c>
      <c r="D169" s="40"/>
      <c r="E169" s="37">
        <v>2006</v>
      </c>
      <c r="F169" s="37">
        <v>148</v>
      </c>
      <c r="G169" s="29" t="s">
        <v>376</v>
      </c>
      <c r="H169" s="1" t="s">
        <v>179</v>
      </c>
      <c r="I169" s="1" t="s">
        <v>377</v>
      </c>
      <c r="J169" s="1" t="s">
        <v>378</v>
      </c>
      <c r="K169" s="1" t="s">
        <v>379</v>
      </c>
      <c r="L169" s="1" t="s">
        <v>132</v>
      </c>
      <c r="M169" s="37" t="s">
        <v>632</v>
      </c>
      <c r="N169" s="37" t="s">
        <v>733</v>
      </c>
      <c r="O169" s="37">
        <v>8</v>
      </c>
      <c r="P169" s="38">
        <f>8/64</f>
        <v>0.125</v>
      </c>
    </row>
    <row r="170" spans="1:16" ht="51.75" customHeight="1" x14ac:dyDescent="0.25">
      <c r="A170" s="33" t="s">
        <v>35</v>
      </c>
      <c r="B170" s="34"/>
      <c r="C170" s="34"/>
      <c r="D170" s="36">
        <v>2012</v>
      </c>
      <c r="E170" s="37">
        <v>2007</v>
      </c>
      <c r="F170" s="37">
        <v>148</v>
      </c>
      <c r="G170" s="29" t="s">
        <v>136</v>
      </c>
      <c r="H170" s="1" t="s">
        <v>137</v>
      </c>
      <c r="I170" s="1" t="s">
        <v>271</v>
      </c>
      <c r="J170" s="1" t="s">
        <v>112</v>
      </c>
      <c r="K170" s="1" t="s">
        <v>272</v>
      </c>
      <c r="L170" s="1" t="s">
        <v>112</v>
      </c>
      <c r="M170" s="37" t="s">
        <v>633</v>
      </c>
      <c r="N170" s="37" t="s">
        <v>734</v>
      </c>
      <c r="O170" s="37">
        <v>1</v>
      </c>
      <c r="P170" s="38">
        <f>1/19</f>
        <v>5.2631578947368418E-2</v>
      </c>
    </row>
    <row r="171" spans="1:16" ht="30" x14ac:dyDescent="0.25">
      <c r="A171" s="33" t="s">
        <v>36</v>
      </c>
      <c r="B171" s="34"/>
      <c r="C171" s="35">
        <v>2011</v>
      </c>
      <c r="D171" s="36">
        <v>2012</v>
      </c>
      <c r="E171" s="37">
        <v>2007</v>
      </c>
      <c r="F171" s="37">
        <v>146</v>
      </c>
      <c r="G171" s="29" t="s">
        <v>165</v>
      </c>
      <c r="H171" s="1" t="s">
        <v>147</v>
      </c>
      <c r="I171" s="1" t="s">
        <v>273</v>
      </c>
      <c r="J171" s="1" t="s">
        <v>112</v>
      </c>
      <c r="K171" s="1" t="s">
        <v>274</v>
      </c>
      <c r="L171" s="1" t="s">
        <v>238</v>
      </c>
      <c r="M171" s="37" t="s">
        <v>802</v>
      </c>
      <c r="N171" s="37" t="s">
        <v>735</v>
      </c>
      <c r="O171" s="37">
        <v>5</v>
      </c>
      <c r="P171" s="38">
        <f>5/38</f>
        <v>0.13157894736842105</v>
      </c>
    </row>
    <row r="172" spans="1:16" ht="30" x14ac:dyDescent="0.25">
      <c r="A172" s="33" t="s">
        <v>37</v>
      </c>
      <c r="B172" s="35">
        <v>2010</v>
      </c>
      <c r="C172" s="35">
        <v>2011</v>
      </c>
      <c r="D172" s="36">
        <v>2012</v>
      </c>
      <c r="E172" s="37">
        <v>2007</v>
      </c>
      <c r="F172" s="37">
        <v>147</v>
      </c>
      <c r="G172" s="29" t="s">
        <v>161</v>
      </c>
      <c r="H172" s="1" t="s">
        <v>187</v>
      </c>
      <c r="I172" s="1" t="s">
        <v>275</v>
      </c>
      <c r="J172" s="1" t="s">
        <v>112</v>
      </c>
      <c r="K172" s="1" t="s">
        <v>276</v>
      </c>
      <c r="L172" s="1" t="s">
        <v>158</v>
      </c>
      <c r="M172" s="37" t="s">
        <v>802</v>
      </c>
      <c r="N172" s="37" t="s">
        <v>736</v>
      </c>
      <c r="O172" s="37">
        <v>1</v>
      </c>
      <c r="P172" s="38">
        <f>1/3</f>
        <v>0.33333333333333331</v>
      </c>
    </row>
    <row r="173" spans="1:16" ht="30" x14ac:dyDescent="0.25">
      <c r="A173" s="33" t="s">
        <v>38</v>
      </c>
      <c r="B173" s="34"/>
      <c r="C173" s="35">
        <v>2011</v>
      </c>
      <c r="D173" s="36">
        <v>2012</v>
      </c>
      <c r="E173" s="37">
        <v>2007</v>
      </c>
      <c r="F173" s="37">
        <v>147</v>
      </c>
      <c r="G173" s="29" t="s">
        <v>255</v>
      </c>
      <c r="H173" s="1" t="s">
        <v>256</v>
      </c>
      <c r="I173" s="1" t="s">
        <v>277</v>
      </c>
      <c r="J173" s="1" t="s">
        <v>112</v>
      </c>
      <c r="K173" s="29" t="s">
        <v>278</v>
      </c>
      <c r="L173" s="1" t="s">
        <v>137</v>
      </c>
      <c r="M173" s="37" t="s">
        <v>633</v>
      </c>
      <c r="N173" s="37" t="s">
        <v>737</v>
      </c>
      <c r="O173" s="37">
        <v>2</v>
      </c>
      <c r="P173" s="38">
        <f>2/12</f>
        <v>0.16666666666666666</v>
      </c>
    </row>
    <row r="174" spans="1:16" ht="30" x14ac:dyDescent="0.25">
      <c r="A174" s="33" t="s">
        <v>39</v>
      </c>
      <c r="B174" s="35">
        <v>2010</v>
      </c>
      <c r="C174" s="35">
        <v>2011</v>
      </c>
      <c r="D174" s="39"/>
      <c r="E174" s="37">
        <v>2007</v>
      </c>
      <c r="F174" s="37">
        <v>143</v>
      </c>
      <c r="G174" s="29" t="s">
        <v>144</v>
      </c>
      <c r="H174" s="1" t="s">
        <v>145</v>
      </c>
      <c r="I174" s="1" t="s">
        <v>279</v>
      </c>
      <c r="J174" s="1" t="s">
        <v>280</v>
      </c>
      <c r="K174" s="1" t="s">
        <v>281</v>
      </c>
      <c r="L174" s="1" t="s">
        <v>147</v>
      </c>
      <c r="M174" s="37" t="s">
        <v>802</v>
      </c>
      <c r="N174" s="37" t="s">
        <v>738</v>
      </c>
      <c r="O174" s="37">
        <v>5</v>
      </c>
      <c r="P174" s="38">
        <f>5/31</f>
        <v>0.16129032258064516</v>
      </c>
    </row>
    <row r="175" spans="1:16" ht="30" x14ac:dyDescent="0.25">
      <c r="A175" s="33" t="s">
        <v>40</v>
      </c>
      <c r="B175" s="34"/>
      <c r="C175" s="35">
        <v>2011</v>
      </c>
      <c r="D175" s="36">
        <v>2012</v>
      </c>
      <c r="E175" s="37">
        <v>2007</v>
      </c>
      <c r="F175" s="37">
        <v>146</v>
      </c>
      <c r="G175" s="29" t="s">
        <v>122</v>
      </c>
      <c r="H175" s="1" t="s">
        <v>123</v>
      </c>
      <c r="I175" s="1" t="s">
        <v>282</v>
      </c>
      <c r="J175" s="1" t="s">
        <v>112</v>
      </c>
      <c r="K175" s="1" t="s">
        <v>283</v>
      </c>
      <c r="L175" s="1" t="s">
        <v>158</v>
      </c>
      <c r="M175" s="37" t="s">
        <v>633</v>
      </c>
      <c r="N175" s="37" t="s">
        <v>653</v>
      </c>
      <c r="O175" s="37">
        <v>5</v>
      </c>
      <c r="P175" s="38">
        <f>5/23</f>
        <v>0.21739130434782608</v>
      </c>
    </row>
    <row r="176" spans="1:16" ht="30" x14ac:dyDescent="0.25">
      <c r="A176" s="33" t="s">
        <v>41</v>
      </c>
      <c r="B176" s="34"/>
      <c r="C176" s="35">
        <v>2011</v>
      </c>
      <c r="D176" s="36">
        <v>2012</v>
      </c>
      <c r="E176" s="37">
        <v>2007</v>
      </c>
      <c r="F176" s="37">
        <v>145</v>
      </c>
      <c r="G176" s="1" t="s">
        <v>284</v>
      </c>
      <c r="H176" s="1" t="s">
        <v>173</v>
      </c>
      <c r="I176" s="1" t="s">
        <v>226</v>
      </c>
      <c r="J176" s="1" t="s">
        <v>158</v>
      </c>
      <c r="K176" s="1" t="s">
        <v>191</v>
      </c>
      <c r="L176" s="1" t="s">
        <v>158</v>
      </c>
      <c r="M176" s="37" t="s">
        <v>635</v>
      </c>
      <c r="N176" s="37" t="s">
        <v>739</v>
      </c>
      <c r="O176" s="37">
        <v>16</v>
      </c>
      <c r="P176" s="38">
        <f>16/43</f>
        <v>0.37209302325581395</v>
      </c>
    </row>
    <row r="177" spans="1:16" ht="30" x14ac:dyDescent="0.25">
      <c r="A177" s="33" t="s">
        <v>101</v>
      </c>
      <c r="B177" s="35">
        <v>2010</v>
      </c>
      <c r="C177" s="34"/>
      <c r="D177" s="39"/>
      <c r="E177" s="37">
        <v>2007</v>
      </c>
      <c r="F177" s="37"/>
      <c r="G177" s="29" t="s">
        <v>380</v>
      </c>
      <c r="H177" s="1" t="s">
        <v>123</v>
      </c>
      <c r="I177" s="1" t="s">
        <v>381</v>
      </c>
      <c r="J177" s="1" t="s">
        <v>112</v>
      </c>
      <c r="K177" s="1" t="s">
        <v>382</v>
      </c>
      <c r="L177" s="1" t="s">
        <v>158</v>
      </c>
      <c r="M177" s="37" t="s">
        <v>632</v>
      </c>
      <c r="N177" s="37" t="s">
        <v>740</v>
      </c>
      <c r="O177" s="37">
        <v>0</v>
      </c>
      <c r="P177" s="38" t="s">
        <v>795</v>
      </c>
    </row>
    <row r="178" spans="1:16" ht="30" x14ac:dyDescent="0.25">
      <c r="A178" s="33" t="s">
        <v>42</v>
      </c>
      <c r="B178" s="34"/>
      <c r="C178" s="35">
        <v>2011</v>
      </c>
      <c r="D178" s="36">
        <v>2012</v>
      </c>
      <c r="E178" s="37">
        <v>2007</v>
      </c>
      <c r="F178" s="37">
        <v>144</v>
      </c>
      <c r="G178" s="1" t="s">
        <v>285</v>
      </c>
      <c r="H178" s="1" t="s">
        <v>173</v>
      </c>
      <c r="I178" s="1" t="s">
        <v>286</v>
      </c>
      <c r="J178" s="1" t="s">
        <v>158</v>
      </c>
      <c r="K178" s="1" t="s">
        <v>287</v>
      </c>
      <c r="L178" s="1" t="s">
        <v>158</v>
      </c>
      <c r="M178" s="37" t="s">
        <v>632</v>
      </c>
      <c r="N178" s="37" t="s">
        <v>654</v>
      </c>
      <c r="O178" s="37">
        <v>2</v>
      </c>
      <c r="P178" s="38">
        <f>2/8</f>
        <v>0.25</v>
      </c>
    </row>
    <row r="179" spans="1:16" ht="30" x14ac:dyDescent="0.25">
      <c r="A179" s="33" t="s">
        <v>317</v>
      </c>
      <c r="B179" s="35">
        <v>2011</v>
      </c>
      <c r="C179" s="34"/>
      <c r="D179" s="39"/>
      <c r="E179" s="37">
        <v>2008</v>
      </c>
      <c r="F179" s="37">
        <v>143</v>
      </c>
      <c r="G179" s="1" t="s">
        <v>322</v>
      </c>
      <c r="H179" s="1" t="s">
        <v>112</v>
      </c>
      <c r="I179" s="1" t="s">
        <v>323</v>
      </c>
      <c r="J179" s="1" t="s">
        <v>112</v>
      </c>
      <c r="K179" s="1" t="s">
        <v>324</v>
      </c>
      <c r="L179" s="1" t="s">
        <v>112</v>
      </c>
      <c r="M179" s="37" t="s">
        <v>802</v>
      </c>
      <c r="N179" s="37" t="s">
        <v>655</v>
      </c>
      <c r="O179" s="37">
        <v>11</v>
      </c>
      <c r="P179" s="38">
        <f>11/24</f>
        <v>0.45833333333333331</v>
      </c>
    </row>
    <row r="180" spans="1:16" ht="36" x14ac:dyDescent="0.25">
      <c r="A180" s="33" t="s">
        <v>50</v>
      </c>
      <c r="B180" s="35">
        <v>2011</v>
      </c>
      <c r="C180" s="35">
        <v>2012</v>
      </c>
      <c r="D180" s="39"/>
      <c r="E180" s="37">
        <v>2008</v>
      </c>
      <c r="F180" s="37">
        <v>149</v>
      </c>
      <c r="G180" s="29" t="s">
        <v>136</v>
      </c>
      <c r="H180" s="1" t="s">
        <v>137</v>
      </c>
      <c r="I180" s="1" t="s">
        <v>288</v>
      </c>
      <c r="J180" s="1" t="s">
        <v>112</v>
      </c>
      <c r="K180" s="1" t="s">
        <v>166</v>
      </c>
      <c r="L180" s="1" t="s">
        <v>147</v>
      </c>
      <c r="M180" s="37" t="s">
        <v>633</v>
      </c>
      <c r="N180" s="37" t="s">
        <v>656</v>
      </c>
      <c r="O180" s="37">
        <v>0</v>
      </c>
      <c r="P180" s="38" t="s">
        <v>795</v>
      </c>
    </row>
    <row r="181" spans="1:16" ht="30" x14ac:dyDescent="0.25">
      <c r="A181" s="36" t="s">
        <v>12</v>
      </c>
      <c r="B181" s="34"/>
      <c r="C181" s="35">
        <v>2012</v>
      </c>
      <c r="D181" s="36">
        <v>2013</v>
      </c>
      <c r="E181" s="37">
        <v>2008</v>
      </c>
      <c r="F181" s="37">
        <v>148</v>
      </c>
      <c r="G181" s="1" t="s">
        <v>289</v>
      </c>
      <c r="H181" s="1" t="s">
        <v>290</v>
      </c>
      <c r="I181" s="1" t="s">
        <v>291</v>
      </c>
      <c r="J181" s="1" t="s">
        <v>112</v>
      </c>
      <c r="K181" s="29" t="s">
        <v>122</v>
      </c>
      <c r="L181" s="1" t="s">
        <v>123</v>
      </c>
      <c r="M181" s="37" t="s">
        <v>633</v>
      </c>
      <c r="N181" s="37" t="s">
        <v>741</v>
      </c>
      <c r="O181" s="37">
        <v>22</v>
      </c>
      <c r="P181" s="38">
        <f>22/91</f>
        <v>0.24175824175824176</v>
      </c>
    </row>
    <row r="182" spans="1:16" ht="30" x14ac:dyDescent="0.25">
      <c r="A182" s="36" t="s">
        <v>13</v>
      </c>
      <c r="B182" s="34"/>
      <c r="C182" s="35">
        <v>2012</v>
      </c>
      <c r="D182" s="36">
        <v>2013</v>
      </c>
      <c r="E182" s="37">
        <v>2008</v>
      </c>
      <c r="F182" s="37">
        <v>146</v>
      </c>
      <c r="G182" s="29" t="s">
        <v>292</v>
      </c>
      <c r="H182" s="1" t="s">
        <v>112</v>
      </c>
      <c r="I182" s="1" t="s">
        <v>264</v>
      </c>
      <c r="J182" s="1" t="s">
        <v>112</v>
      </c>
      <c r="K182" s="1" t="s">
        <v>265</v>
      </c>
      <c r="L182" s="1" t="s">
        <v>112</v>
      </c>
      <c r="M182" s="37" t="s">
        <v>633</v>
      </c>
      <c r="N182" s="37" t="s">
        <v>742</v>
      </c>
      <c r="O182" s="37">
        <v>3</v>
      </c>
      <c r="P182" s="38">
        <f>3/33</f>
        <v>9.0909090909090912E-2</v>
      </c>
    </row>
    <row r="183" spans="1:16" ht="24" x14ac:dyDescent="0.25">
      <c r="A183" s="33" t="s">
        <v>51</v>
      </c>
      <c r="B183" s="34"/>
      <c r="C183" s="35">
        <v>2012</v>
      </c>
      <c r="D183" s="39"/>
      <c r="E183" s="37">
        <v>2008</v>
      </c>
      <c r="F183" s="37">
        <v>148</v>
      </c>
      <c r="G183" s="29" t="s">
        <v>122</v>
      </c>
      <c r="H183" s="1" t="s">
        <v>123</v>
      </c>
      <c r="I183" s="1" t="s">
        <v>293</v>
      </c>
      <c r="J183" s="1" t="s">
        <v>116</v>
      </c>
      <c r="K183" s="1" t="s">
        <v>294</v>
      </c>
      <c r="L183" s="1" t="s">
        <v>116</v>
      </c>
      <c r="M183" s="37" t="s">
        <v>632</v>
      </c>
      <c r="N183" s="37">
        <v>0</v>
      </c>
      <c r="O183" s="37">
        <v>0</v>
      </c>
      <c r="P183" s="38" t="s">
        <v>795</v>
      </c>
    </row>
    <row r="184" spans="1:16" ht="30" x14ac:dyDescent="0.25">
      <c r="A184" s="33" t="s">
        <v>43</v>
      </c>
      <c r="B184" s="34"/>
      <c r="C184" s="35">
        <v>2012</v>
      </c>
      <c r="D184" s="39"/>
      <c r="E184" s="37">
        <v>2008</v>
      </c>
      <c r="F184" s="37">
        <v>148</v>
      </c>
      <c r="G184" s="1" t="s">
        <v>295</v>
      </c>
      <c r="H184" s="1" t="s">
        <v>205</v>
      </c>
      <c r="I184" s="1" t="s">
        <v>296</v>
      </c>
      <c r="J184" s="1" t="s">
        <v>112</v>
      </c>
      <c r="K184" s="1" t="s">
        <v>297</v>
      </c>
      <c r="L184" s="1" t="s">
        <v>112</v>
      </c>
      <c r="M184" s="37" t="s">
        <v>632</v>
      </c>
      <c r="N184" s="37" t="s">
        <v>658</v>
      </c>
      <c r="O184" s="37">
        <v>2</v>
      </c>
      <c r="P184" s="38">
        <f>2/56</f>
        <v>3.5714285714285712E-2</v>
      </c>
    </row>
    <row r="185" spans="1:16" ht="45" x14ac:dyDescent="0.25">
      <c r="A185" s="36" t="s">
        <v>3</v>
      </c>
      <c r="B185" s="34"/>
      <c r="C185" s="35">
        <v>2013</v>
      </c>
      <c r="D185" s="36">
        <v>2014</v>
      </c>
      <c r="E185" s="37">
        <v>2009</v>
      </c>
      <c r="F185" s="37">
        <v>148</v>
      </c>
      <c r="G185" s="29" t="s">
        <v>124</v>
      </c>
      <c r="H185" s="1" t="s">
        <v>116</v>
      </c>
      <c r="I185" s="1" t="s">
        <v>121</v>
      </c>
      <c r="J185" s="1" t="s">
        <v>112</v>
      </c>
      <c r="K185" s="29" t="s">
        <v>122</v>
      </c>
      <c r="L185" s="1" t="s">
        <v>123</v>
      </c>
      <c r="M185" s="37" t="s">
        <v>802</v>
      </c>
      <c r="N185" s="37" t="s">
        <v>743</v>
      </c>
      <c r="O185" s="37">
        <v>0</v>
      </c>
      <c r="P185" s="38" t="s">
        <v>795</v>
      </c>
    </row>
    <row r="186" spans="1:16" ht="30" x14ac:dyDescent="0.25">
      <c r="A186" s="36" t="s">
        <v>14</v>
      </c>
      <c r="B186" s="34"/>
      <c r="C186" s="34"/>
      <c r="D186" s="36">
        <v>2014</v>
      </c>
      <c r="E186" s="37">
        <v>2009</v>
      </c>
      <c r="F186" s="37">
        <v>146</v>
      </c>
      <c r="G186" s="1" t="s">
        <v>284</v>
      </c>
      <c r="H186" s="1" t="s">
        <v>173</v>
      </c>
      <c r="I186" s="1" t="s">
        <v>298</v>
      </c>
      <c r="J186" s="1" t="s">
        <v>112</v>
      </c>
      <c r="K186" s="1" t="s">
        <v>299</v>
      </c>
      <c r="L186" s="1" t="s">
        <v>132</v>
      </c>
      <c r="M186" s="37" t="s">
        <v>639</v>
      </c>
      <c r="N186" s="37" t="s">
        <v>744</v>
      </c>
      <c r="O186" s="37">
        <v>3</v>
      </c>
      <c r="P186" s="38">
        <f>3/15</f>
        <v>0.2</v>
      </c>
    </row>
    <row r="187" spans="1:16" ht="30" x14ac:dyDescent="0.25">
      <c r="A187" s="36" t="s">
        <v>4</v>
      </c>
      <c r="B187" s="35">
        <v>2012</v>
      </c>
      <c r="C187" s="35">
        <v>2013</v>
      </c>
      <c r="D187" s="36">
        <v>2014</v>
      </c>
      <c r="E187" s="37">
        <v>2009</v>
      </c>
      <c r="F187" s="37">
        <v>142</v>
      </c>
      <c r="G187" s="29" t="s">
        <v>300</v>
      </c>
      <c r="H187" s="1" t="s">
        <v>112</v>
      </c>
      <c r="I187" s="1" t="s">
        <v>301</v>
      </c>
      <c r="J187" s="1" t="s">
        <v>112</v>
      </c>
      <c r="K187" s="1" t="s">
        <v>191</v>
      </c>
      <c r="L187" s="1" t="s">
        <v>158</v>
      </c>
      <c r="M187" s="37" t="s">
        <v>632</v>
      </c>
      <c r="N187" s="37" t="s">
        <v>659</v>
      </c>
      <c r="O187" s="37">
        <v>1</v>
      </c>
      <c r="P187" s="38">
        <f>1/17</f>
        <v>5.8823529411764705E-2</v>
      </c>
    </row>
    <row r="188" spans="1:16" ht="30" x14ac:dyDescent="0.25">
      <c r="A188" s="36" t="s">
        <v>5</v>
      </c>
      <c r="B188" s="34"/>
      <c r="C188" s="35">
        <v>2013</v>
      </c>
      <c r="D188" s="36">
        <v>2014</v>
      </c>
      <c r="E188" s="37">
        <v>2009</v>
      </c>
      <c r="F188" s="37">
        <v>148</v>
      </c>
      <c r="G188" s="1" t="s">
        <v>15</v>
      </c>
      <c r="H188" s="1" t="s">
        <v>112</v>
      </c>
      <c r="I188" s="1" t="s">
        <v>302</v>
      </c>
      <c r="J188" s="1" t="s">
        <v>112</v>
      </c>
      <c r="K188" s="1" t="s">
        <v>303</v>
      </c>
      <c r="L188" s="1" t="s">
        <v>112</v>
      </c>
      <c r="M188" s="37" t="s">
        <v>632</v>
      </c>
      <c r="N188" s="37" t="s">
        <v>745</v>
      </c>
      <c r="O188" s="37">
        <v>1</v>
      </c>
      <c r="P188" s="38">
        <f>1/16</f>
        <v>6.25E-2</v>
      </c>
    </row>
    <row r="189" spans="1:16" ht="30" x14ac:dyDescent="0.25">
      <c r="A189" s="36" t="s">
        <v>6</v>
      </c>
      <c r="B189" s="35">
        <v>2012</v>
      </c>
      <c r="C189" s="35">
        <v>2013</v>
      </c>
      <c r="D189" s="36">
        <v>2014</v>
      </c>
      <c r="E189" s="37">
        <v>2009</v>
      </c>
      <c r="F189" s="37">
        <v>146</v>
      </c>
      <c r="G189" s="1" t="s">
        <v>304</v>
      </c>
      <c r="H189" s="1" t="s">
        <v>112</v>
      </c>
      <c r="I189" s="1" t="s">
        <v>305</v>
      </c>
      <c r="J189" s="1" t="s">
        <v>112</v>
      </c>
      <c r="K189" s="1" t="s">
        <v>306</v>
      </c>
      <c r="L189" s="1" t="s">
        <v>132</v>
      </c>
      <c r="M189" s="37" t="s">
        <v>632</v>
      </c>
      <c r="N189" s="37" t="s">
        <v>660</v>
      </c>
      <c r="O189" s="37">
        <v>1</v>
      </c>
      <c r="P189" s="38">
        <f>1/17</f>
        <v>5.8823529411764705E-2</v>
      </c>
    </row>
    <row r="190" spans="1:16" ht="30" x14ac:dyDescent="0.25">
      <c r="A190" s="33" t="s">
        <v>7</v>
      </c>
      <c r="B190" s="35">
        <v>2012</v>
      </c>
      <c r="C190" s="35">
        <v>2013</v>
      </c>
      <c r="D190" s="39"/>
      <c r="E190" s="37">
        <v>2009</v>
      </c>
      <c r="F190" s="37">
        <v>145</v>
      </c>
      <c r="G190" s="29" t="s">
        <v>307</v>
      </c>
      <c r="H190" s="1" t="s">
        <v>158</v>
      </c>
      <c r="I190" s="1" t="s">
        <v>308</v>
      </c>
      <c r="J190" s="1" t="s">
        <v>112</v>
      </c>
      <c r="K190" s="29" t="s">
        <v>122</v>
      </c>
      <c r="L190" s="1" t="s">
        <v>123</v>
      </c>
      <c r="M190" s="37" t="s">
        <v>632</v>
      </c>
      <c r="N190" s="37" t="s">
        <v>746</v>
      </c>
      <c r="O190" s="37">
        <v>1</v>
      </c>
      <c r="P190" s="38">
        <f>1/42</f>
        <v>2.3809523809523808E-2</v>
      </c>
    </row>
    <row r="191" spans="1:16" ht="30" x14ac:dyDescent="0.25">
      <c r="A191" s="33" t="s">
        <v>8</v>
      </c>
      <c r="B191" s="35">
        <v>2012</v>
      </c>
      <c r="C191" s="35">
        <v>2013</v>
      </c>
      <c r="D191" s="39"/>
      <c r="E191" s="37">
        <v>2009</v>
      </c>
      <c r="F191" s="37">
        <v>148</v>
      </c>
      <c r="G191" s="29" t="s">
        <v>309</v>
      </c>
      <c r="H191" s="1" t="s">
        <v>137</v>
      </c>
      <c r="I191" s="1" t="s">
        <v>138</v>
      </c>
      <c r="J191" s="1" t="s">
        <v>116</v>
      </c>
      <c r="K191" s="1" t="s">
        <v>139</v>
      </c>
      <c r="L191" s="1" t="s">
        <v>116</v>
      </c>
      <c r="M191" s="37" t="s">
        <v>632</v>
      </c>
      <c r="N191" s="37" t="s">
        <v>662</v>
      </c>
      <c r="O191" s="37">
        <v>4</v>
      </c>
      <c r="P191" s="38">
        <f>4/22</f>
        <v>0.18181818181818182</v>
      </c>
    </row>
    <row r="192" spans="1:16" ht="30" x14ac:dyDescent="0.25">
      <c r="A192" s="36" t="s">
        <v>9</v>
      </c>
      <c r="B192" s="35">
        <v>2012</v>
      </c>
      <c r="C192" s="35">
        <v>2013</v>
      </c>
      <c r="D192" s="36">
        <v>2014</v>
      </c>
      <c r="E192" s="37">
        <v>2009</v>
      </c>
      <c r="F192" s="37">
        <v>143</v>
      </c>
      <c r="G192" s="1" t="s">
        <v>16</v>
      </c>
      <c r="H192" s="1" t="s">
        <v>112</v>
      </c>
      <c r="I192" s="1" t="s">
        <v>310</v>
      </c>
      <c r="J192" s="1" t="s">
        <v>112</v>
      </c>
      <c r="K192" s="1" t="s">
        <v>311</v>
      </c>
      <c r="L192" s="1" t="s">
        <v>112</v>
      </c>
      <c r="M192" s="37" t="s">
        <v>632</v>
      </c>
      <c r="N192" s="37" t="s">
        <v>661</v>
      </c>
      <c r="O192" s="37">
        <v>4</v>
      </c>
      <c r="P192" s="38">
        <f>4/19</f>
        <v>0.21052631578947367</v>
      </c>
    </row>
    <row r="193" spans="1:16" ht="24" x14ac:dyDescent="0.25">
      <c r="A193" s="36" t="s">
        <v>10</v>
      </c>
      <c r="B193" s="34"/>
      <c r="C193" s="35">
        <v>2013</v>
      </c>
      <c r="D193" s="36">
        <v>2014</v>
      </c>
      <c r="E193" s="37">
        <v>2009</v>
      </c>
      <c r="F193" s="37">
        <v>143</v>
      </c>
      <c r="G193" s="1" t="s">
        <v>15</v>
      </c>
      <c r="H193" s="1" t="s">
        <v>112</v>
      </c>
      <c r="I193" s="1" t="s">
        <v>312</v>
      </c>
      <c r="J193" s="1" t="s">
        <v>112</v>
      </c>
      <c r="K193" s="1" t="s">
        <v>313</v>
      </c>
      <c r="L193" s="1" t="s">
        <v>112</v>
      </c>
      <c r="M193" s="37" t="s">
        <v>632</v>
      </c>
      <c r="N193" s="37">
        <v>0</v>
      </c>
      <c r="O193" s="37">
        <v>0</v>
      </c>
      <c r="P193" s="38" t="s">
        <v>795</v>
      </c>
    </row>
    <row r="194" spans="1:16" ht="30" x14ac:dyDescent="0.25">
      <c r="A194" s="36" t="s">
        <v>11</v>
      </c>
      <c r="B194" s="34"/>
      <c r="C194" s="35">
        <v>2013</v>
      </c>
      <c r="D194" s="36">
        <v>2014</v>
      </c>
      <c r="E194" s="37">
        <v>2009</v>
      </c>
      <c r="F194" s="37">
        <v>148</v>
      </c>
      <c r="G194" s="1" t="s">
        <v>314</v>
      </c>
      <c r="H194" s="1" t="s">
        <v>123</v>
      </c>
      <c r="I194" s="1" t="s">
        <v>315</v>
      </c>
      <c r="J194" s="1" t="s">
        <v>123</v>
      </c>
      <c r="K194" s="1" t="s">
        <v>316</v>
      </c>
      <c r="L194" s="1" t="s">
        <v>137</v>
      </c>
      <c r="M194" s="37" t="s">
        <v>802</v>
      </c>
      <c r="N194" s="37" t="s">
        <v>664</v>
      </c>
      <c r="O194" s="37">
        <v>2</v>
      </c>
      <c r="P194" s="38">
        <f>2/56</f>
        <v>3.5714285714285712E-2</v>
      </c>
    </row>
  </sheetData>
  <autoFilter ref="A1:P194" xr:uid="{00000000-0001-0000-0000-000000000000}">
    <filterColumn colId="4">
      <filters>
        <filter val="2004"/>
        <filter val="2005"/>
        <filter val="2006"/>
        <filter val="2007"/>
        <filter val="2008"/>
        <filter val="2009"/>
        <filter val="2010"/>
        <filter val="2011"/>
        <filter val="2012"/>
        <filter val="2013"/>
      </filters>
    </filterColumn>
  </autoFilter>
  <conditionalFormatting sqref="G66:L66">
    <cfRule type="expression" dxfId="0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2BC41-D40B-4E8B-8868-E3984288E30E}">
  <dimension ref="A1:X300"/>
  <sheetViews>
    <sheetView workbookViewId="0">
      <selection activeCell="G4" sqref="G4:J11"/>
    </sheetView>
  </sheetViews>
  <sheetFormatPr baseColWidth="10" defaultRowHeight="15" x14ac:dyDescent="0.25"/>
  <cols>
    <col min="1" max="1" width="55.42578125" bestFit="1" customWidth="1"/>
    <col min="2" max="2" width="21.85546875" style="7" bestFit="1" customWidth="1"/>
    <col min="3" max="3" width="6.28515625" style="7" bestFit="1" customWidth="1"/>
    <col min="4" max="4" width="4.42578125" style="7" bestFit="1" customWidth="1"/>
    <col min="5" max="5" width="3.85546875" style="7" bestFit="1" customWidth="1"/>
    <col min="6" max="6" width="9.5703125" style="7" bestFit="1" customWidth="1"/>
    <col min="7" max="7" width="36.42578125" style="7" customWidth="1"/>
    <col min="8" max="8" width="10.42578125" style="7" customWidth="1"/>
    <col min="9" max="10" width="11.5703125" style="7" bestFit="1" customWidth="1"/>
    <col min="11" max="11" width="9.7109375" style="7" bestFit="1" customWidth="1"/>
    <col min="12" max="12" width="7.7109375" style="7" bestFit="1" customWidth="1"/>
    <col min="13" max="13" width="19.28515625" style="7" customWidth="1"/>
    <col min="14" max="16" width="10.42578125" style="7" bestFit="1" customWidth="1"/>
    <col min="17" max="19" width="10" style="7" bestFit="1" customWidth="1"/>
    <col min="20" max="20" width="8.42578125" style="7" bestFit="1" customWidth="1"/>
    <col min="21" max="21" width="7.140625" style="7" bestFit="1" customWidth="1"/>
    <col min="22" max="22" width="10.140625" style="7" bestFit="1" customWidth="1"/>
    <col min="23" max="23" width="6.28515625" style="7" bestFit="1" customWidth="1"/>
    <col min="24" max="24" width="7.7109375" style="7" bestFit="1" customWidth="1"/>
    <col min="25" max="25" width="56.7109375" bestFit="1" customWidth="1"/>
    <col min="26" max="26" width="42.42578125" bestFit="1" customWidth="1"/>
    <col min="27" max="27" width="42.28515625" bestFit="1" customWidth="1"/>
    <col min="28" max="28" width="51.7109375" bestFit="1" customWidth="1"/>
    <col min="29" max="29" width="44.5703125" bestFit="1" customWidth="1"/>
    <col min="30" max="30" width="39.5703125" bestFit="1" customWidth="1"/>
    <col min="31" max="31" width="6.28515625" bestFit="1" customWidth="1"/>
    <col min="32" max="32" width="12.5703125" bestFit="1" customWidth="1"/>
  </cols>
  <sheetData>
    <row r="1" spans="1:24" x14ac:dyDescent="0.25">
      <c r="A1" t="s">
        <v>751</v>
      </c>
    </row>
    <row r="2" spans="1:24" x14ac:dyDescent="0.25">
      <c r="A2" t="s">
        <v>752</v>
      </c>
    </row>
    <row r="3" spans="1:24" x14ac:dyDescent="0.25">
      <c r="A3" s="4" t="s">
        <v>106</v>
      </c>
      <c r="B3" s="7" t="s">
        <v>750</v>
      </c>
    </row>
    <row r="4" spans="1:24" ht="30" x14ac:dyDescent="0.25">
      <c r="G4" s="19"/>
      <c r="H4" s="19" t="s">
        <v>761</v>
      </c>
      <c r="I4" s="52" t="s">
        <v>762</v>
      </c>
      <c r="J4" s="52"/>
    </row>
    <row r="5" spans="1:24" ht="30" x14ac:dyDescent="0.25">
      <c r="A5" s="8" t="s">
        <v>747</v>
      </c>
      <c r="B5" s="7" t="s">
        <v>749</v>
      </c>
      <c r="C5"/>
      <c r="D5"/>
      <c r="E5"/>
      <c r="F5"/>
      <c r="G5" s="9" t="s">
        <v>753</v>
      </c>
      <c r="H5" s="7">
        <v>44</v>
      </c>
      <c r="I5" s="18">
        <f>H5/H11</f>
        <v>0.42718446601941745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45" x14ac:dyDescent="0.25">
      <c r="A6" s="9" t="s">
        <v>632</v>
      </c>
      <c r="B6" s="7">
        <v>42</v>
      </c>
      <c r="C6"/>
      <c r="D6"/>
      <c r="E6"/>
      <c r="F6"/>
      <c r="G6" s="9" t="s">
        <v>758</v>
      </c>
      <c r="H6" s="7">
        <f>6+1+1</f>
        <v>8</v>
      </c>
      <c r="I6" s="50">
        <f>26/H11</f>
        <v>0.25242718446601942</v>
      </c>
      <c r="J6" s="51">
        <f>59/H11</f>
        <v>0.57281553398058249</v>
      </c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ht="45" x14ac:dyDescent="0.25">
      <c r="A7" s="9" t="s">
        <v>633</v>
      </c>
      <c r="B7" s="7">
        <v>13</v>
      </c>
      <c r="C7"/>
      <c r="D7"/>
      <c r="E7"/>
      <c r="F7"/>
      <c r="G7" s="9" t="s">
        <v>759</v>
      </c>
      <c r="H7" s="7">
        <f>16+1+1</f>
        <v>18</v>
      </c>
      <c r="I7" s="50"/>
      <c r="J7" s="51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30" x14ac:dyDescent="0.25">
      <c r="A8" s="9" t="s">
        <v>645</v>
      </c>
      <c r="B8" s="7">
        <v>9</v>
      </c>
      <c r="C8"/>
      <c r="D8"/>
      <c r="E8"/>
      <c r="F8"/>
      <c r="G8" s="9" t="s">
        <v>756</v>
      </c>
      <c r="H8" s="7">
        <f>9+7+2+2+1+1+1+1</f>
        <v>24</v>
      </c>
      <c r="I8" s="18">
        <f>H8/H11</f>
        <v>0.23300970873786409</v>
      </c>
      <c r="J8" s="51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30" x14ac:dyDescent="0.25">
      <c r="A9" s="9" t="s">
        <v>636</v>
      </c>
      <c r="B9" s="7">
        <v>7</v>
      </c>
      <c r="C9"/>
      <c r="D9"/>
      <c r="E9"/>
      <c r="F9"/>
      <c r="G9" s="9" t="s">
        <v>757</v>
      </c>
      <c r="H9" s="7">
        <f>3+2+1</f>
        <v>6</v>
      </c>
      <c r="I9" s="18">
        <f>H9/H11</f>
        <v>5.8252427184466021E-2</v>
      </c>
      <c r="J9" s="51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30" x14ac:dyDescent="0.25">
      <c r="A10" s="9" t="s">
        <v>637</v>
      </c>
      <c r="B10" s="7">
        <v>3</v>
      </c>
      <c r="C10"/>
      <c r="D10"/>
      <c r="E10"/>
      <c r="F10"/>
      <c r="G10" s="9" t="s">
        <v>760</v>
      </c>
      <c r="H10" s="7">
        <f>2+1</f>
        <v>3</v>
      </c>
      <c r="I10" s="18">
        <f>H10/H11</f>
        <v>2.9126213592233011E-2</v>
      </c>
      <c r="J10" s="51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x14ac:dyDescent="0.25">
      <c r="A11" s="9" t="s">
        <v>639</v>
      </c>
      <c r="B11" s="7">
        <v>3</v>
      </c>
      <c r="C11"/>
      <c r="D11"/>
      <c r="E11"/>
      <c r="F11"/>
      <c r="G11" s="16" t="s">
        <v>748</v>
      </c>
      <c r="H11" s="17">
        <v>103</v>
      </c>
      <c r="I11" s="53">
        <v>1</v>
      </c>
      <c r="J11" s="54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x14ac:dyDescent="0.25">
      <c r="A12" s="9" t="s">
        <v>643</v>
      </c>
      <c r="B12" s="7">
        <v>2</v>
      </c>
      <c r="C12"/>
      <c r="D12"/>
      <c r="E12"/>
      <c r="F12"/>
      <c r="G12" s="9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x14ac:dyDescent="0.25">
      <c r="A13" s="9" t="s">
        <v>651</v>
      </c>
      <c r="B13" s="7">
        <v>2</v>
      </c>
      <c r="C13"/>
      <c r="D13"/>
      <c r="E13"/>
      <c r="F13"/>
      <c r="G13" s="9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x14ac:dyDescent="0.25">
      <c r="A14" s="9" t="s">
        <v>642</v>
      </c>
      <c r="B14" s="7">
        <v>2</v>
      </c>
      <c r="C14"/>
      <c r="D14"/>
      <c r="E14"/>
      <c r="F14"/>
      <c r="G14" s="9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x14ac:dyDescent="0.25">
      <c r="A15" s="9" t="s">
        <v>634</v>
      </c>
      <c r="B15" s="7">
        <v>2</v>
      </c>
      <c r="C15"/>
      <c r="D15"/>
      <c r="E15"/>
      <c r="F15"/>
      <c r="G15" s="9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x14ac:dyDescent="0.25">
      <c r="A16" s="9" t="s">
        <v>641</v>
      </c>
      <c r="B16" s="7">
        <v>2</v>
      </c>
      <c r="C16"/>
      <c r="D16"/>
      <c r="E16"/>
      <c r="F16"/>
      <c r="G16" s="10"/>
      <c r="H16" s="1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x14ac:dyDescent="0.25">
      <c r="A17" s="9" t="s">
        <v>638</v>
      </c>
      <c r="B17" s="7">
        <v>2</v>
      </c>
      <c r="C17"/>
      <c r="D17"/>
      <c r="E17"/>
      <c r="F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x14ac:dyDescent="0.25">
      <c r="A18" s="9" t="s">
        <v>635</v>
      </c>
      <c r="B18" s="7">
        <v>2</v>
      </c>
      <c r="C18"/>
      <c r="D18"/>
      <c r="E18"/>
      <c r="F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x14ac:dyDescent="0.25">
      <c r="A19" s="9" t="s">
        <v>682</v>
      </c>
      <c r="B19" s="7">
        <v>1</v>
      </c>
      <c r="C19"/>
      <c r="D19"/>
      <c r="E19"/>
      <c r="F19"/>
      <c r="G19" s="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x14ac:dyDescent="0.25">
      <c r="A20" s="9" t="s">
        <v>755</v>
      </c>
      <c r="B20" s="7">
        <v>1</v>
      </c>
      <c r="C20"/>
      <c r="D20"/>
      <c r="E20"/>
      <c r="F20"/>
      <c r="G20" s="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x14ac:dyDescent="0.25">
      <c r="A21" s="9" t="s">
        <v>649</v>
      </c>
      <c r="B21" s="7">
        <v>1</v>
      </c>
      <c r="C21"/>
      <c r="D21"/>
      <c r="E21"/>
      <c r="F21"/>
      <c r="G21" s="9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x14ac:dyDescent="0.25">
      <c r="A22" s="9" t="s">
        <v>657</v>
      </c>
      <c r="B22" s="7">
        <v>1</v>
      </c>
      <c r="C22"/>
      <c r="D22"/>
      <c r="E22"/>
      <c r="F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x14ac:dyDescent="0.25">
      <c r="A23" s="9" t="s">
        <v>646</v>
      </c>
      <c r="B23" s="7">
        <v>1</v>
      </c>
      <c r="C23"/>
      <c r="D23"/>
      <c r="E23"/>
      <c r="F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x14ac:dyDescent="0.25">
      <c r="A24" s="9" t="s">
        <v>647</v>
      </c>
      <c r="B24" s="7">
        <v>1</v>
      </c>
      <c r="C24"/>
      <c r="D24"/>
      <c r="E24"/>
      <c r="F24"/>
      <c r="G24" s="9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x14ac:dyDescent="0.25">
      <c r="A25" s="9" t="s">
        <v>648</v>
      </c>
      <c r="B25" s="7">
        <v>1</v>
      </c>
      <c r="C25"/>
      <c r="D25"/>
      <c r="E25"/>
      <c r="F25"/>
      <c r="G25" s="9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x14ac:dyDescent="0.25">
      <c r="A26" s="9" t="s">
        <v>644</v>
      </c>
      <c r="B26" s="7">
        <v>1</v>
      </c>
      <c r="C26"/>
      <c r="D26"/>
      <c r="E26"/>
      <c r="F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x14ac:dyDescent="0.25">
      <c r="A27" s="9" t="s">
        <v>754</v>
      </c>
      <c r="B27" s="7">
        <v>1</v>
      </c>
      <c r="C27"/>
      <c r="D27"/>
      <c r="E27"/>
      <c r="F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x14ac:dyDescent="0.25">
      <c r="A28" s="9" t="s">
        <v>652</v>
      </c>
      <c r="B28" s="7">
        <v>1</v>
      </c>
      <c r="C28"/>
      <c r="D28"/>
      <c r="E28"/>
      <c r="F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x14ac:dyDescent="0.25">
      <c r="A29" s="9" t="s">
        <v>663</v>
      </c>
      <c r="B29" s="7">
        <v>1</v>
      </c>
      <c r="C29"/>
      <c r="D29"/>
      <c r="E29"/>
      <c r="F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x14ac:dyDescent="0.25">
      <c r="A30" s="9" t="s">
        <v>640</v>
      </c>
      <c r="B30" s="7">
        <v>1</v>
      </c>
      <c r="C30"/>
      <c r="D30"/>
      <c r="E30"/>
      <c r="F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x14ac:dyDescent="0.25">
      <c r="A31" s="5" t="s">
        <v>748</v>
      </c>
      <c r="B31" s="7">
        <v>103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14" customFormat="1" x14ac:dyDescent="0.25"/>
    <row r="34" spans="1:14" customFormat="1" x14ac:dyDescent="0.25"/>
    <row r="35" spans="1:14" customFormat="1" x14ac:dyDescent="0.25"/>
    <row r="36" spans="1:14" customFormat="1" x14ac:dyDescent="0.25"/>
    <row r="37" spans="1:14" customFormat="1" x14ac:dyDescent="0.25"/>
    <row r="38" spans="1:14" customFormat="1" x14ac:dyDescent="0.25"/>
    <row r="39" spans="1:14" customFormat="1" x14ac:dyDescent="0.25">
      <c r="A39" t="s">
        <v>751</v>
      </c>
      <c r="B39" s="7"/>
      <c r="C39" s="7"/>
    </row>
    <row r="40" spans="1:14" customFormat="1" x14ac:dyDescent="0.25">
      <c r="B40" s="7"/>
      <c r="C40" s="7"/>
    </row>
    <row r="41" spans="1:14" customFormat="1" x14ac:dyDescent="0.25">
      <c r="A41" s="4" t="s">
        <v>106</v>
      </c>
      <c r="B41" s="7" t="s">
        <v>750</v>
      </c>
      <c r="C41" s="7"/>
    </row>
    <row r="42" spans="1:14" customFormat="1" x14ac:dyDescent="0.25">
      <c r="B42" s="7"/>
      <c r="C42" s="7"/>
    </row>
    <row r="43" spans="1:14" customFormat="1" x14ac:dyDescent="0.25">
      <c r="A43" s="4" t="s">
        <v>747</v>
      </c>
      <c r="B43" s="7" t="s">
        <v>749</v>
      </c>
    </row>
    <row r="44" spans="1:14" customFormat="1" ht="30" x14ac:dyDescent="0.25">
      <c r="A44" s="5">
        <v>0</v>
      </c>
      <c r="B44" s="7">
        <v>6</v>
      </c>
      <c r="G44" s="20">
        <v>0</v>
      </c>
      <c r="H44" s="13">
        <v>6</v>
      </c>
      <c r="J44" s="7" t="s">
        <v>763</v>
      </c>
      <c r="K44" s="7" t="s">
        <v>764</v>
      </c>
      <c r="M44" s="24" t="s">
        <v>763</v>
      </c>
      <c r="N44" s="24" t="s">
        <v>764</v>
      </c>
    </row>
    <row r="45" spans="1:14" customFormat="1" x14ac:dyDescent="0.25">
      <c r="A45" s="5" t="s">
        <v>656</v>
      </c>
      <c r="B45" s="7">
        <v>3</v>
      </c>
      <c r="G45" s="20" t="s">
        <v>656</v>
      </c>
      <c r="H45" s="13">
        <v>3</v>
      </c>
      <c r="J45" s="21">
        <v>0</v>
      </c>
      <c r="K45" s="21">
        <v>9</v>
      </c>
      <c r="M45" t="s">
        <v>775</v>
      </c>
      <c r="N45">
        <v>9</v>
      </c>
    </row>
    <row r="46" spans="1:14" customFormat="1" x14ac:dyDescent="0.25">
      <c r="A46" s="5" t="s">
        <v>696</v>
      </c>
      <c r="B46" s="7">
        <v>1</v>
      </c>
      <c r="G46" s="20" t="s">
        <v>696</v>
      </c>
      <c r="H46" s="13">
        <v>1</v>
      </c>
      <c r="J46" s="21">
        <v>1</v>
      </c>
      <c r="K46" s="23">
        <v>2</v>
      </c>
      <c r="M46" t="s">
        <v>765</v>
      </c>
      <c r="N46">
        <v>11</v>
      </c>
    </row>
    <row r="47" spans="1:14" customFormat="1" x14ac:dyDescent="0.25">
      <c r="A47" s="5" t="s">
        <v>712</v>
      </c>
      <c r="B47" s="7">
        <v>1</v>
      </c>
      <c r="G47" s="20" t="s">
        <v>712</v>
      </c>
      <c r="H47" s="13">
        <v>1</v>
      </c>
      <c r="J47" s="21">
        <v>2</v>
      </c>
      <c r="K47" s="23">
        <v>3</v>
      </c>
      <c r="M47" t="s">
        <v>766</v>
      </c>
      <c r="N47">
        <v>13</v>
      </c>
    </row>
    <row r="48" spans="1:14" customFormat="1" x14ac:dyDescent="0.25">
      <c r="A48" s="5" t="s">
        <v>695</v>
      </c>
      <c r="B48" s="7">
        <v>1</v>
      </c>
      <c r="G48" s="20" t="s">
        <v>692</v>
      </c>
      <c r="H48" s="13">
        <v>1</v>
      </c>
      <c r="J48" s="21">
        <v>3</v>
      </c>
      <c r="K48" s="23">
        <v>1</v>
      </c>
      <c r="M48" t="s">
        <v>767</v>
      </c>
      <c r="N48">
        <v>8</v>
      </c>
    </row>
    <row r="49" spans="1:14" customFormat="1" x14ac:dyDescent="0.25">
      <c r="A49" s="5" t="s">
        <v>697</v>
      </c>
      <c r="B49" s="7">
        <v>1</v>
      </c>
      <c r="G49" s="20" t="s">
        <v>705</v>
      </c>
      <c r="H49" s="13">
        <v>1</v>
      </c>
      <c r="J49" s="21">
        <v>4</v>
      </c>
      <c r="K49" s="23">
        <v>3</v>
      </c>
      <c r="M49" t="s">
        <v>768</v>
      </c>
      <c r="N49">
        <v>12</v>
      </c>
    </row>
    <row r="50" spans="1:14" customFormat="1" x14ac:dyDescent="0.25">
      <c r="A50" s="5" t="s">
        <v>718</v>
      </c>
      <c r="B50" s="7">
        <v>1</v>
      </c>
      <c r="G50" s="20" t="s">
        <v>670</v>
      </c>
      <c r="H50" s="13">
        <v>1</v>
      </c>
      <c r="J50" s="21">
        <v>5</v>
      </c>
      <c r="K50" s="23">
        <v>2</v>
      </c>
      <c r="M50" t="s">
        <v>769</v>
      </c>
      <c r="N50">
        <v>13</v>
      </c>
    </row>
    <row r="51" spans="1:14" customFormat="1" x14ac:dyDescent="0.25">
      <c r="A51" s="5" t="s">
        <v>703</v>
      </c>
      <c r="B51" s="7">
        <v>1</v>
      </c>
      <c r="G51" s="20" t="s">
        <v>686</v>
      </c>
      <c r="H51" s="13">
        <v>1</v>
      </c>
      <c r="J51" s="21">
        <v>6</v>
      </c>
      <c r="K51" s="21">
        <v>3</v>
      </c>
      <c r="M51" t="s">
        <v>770</v>
      </c>
      <c r="N51">
        <v>8</v>
      </c>
    </row>
    <row r="52" spans="1:14" customFormat="1" x14ac:dyDescent="0.25">
      <c r="A52" s="5" t="s">
        <v>678</v>
      </c>
      <c r="B52" s="7">
        <v>1</v>
      </c>
      <c r="G52" s="20" t="s">
        <v>677</v>
      </c>
      <c r="H52" s="13">
        <v>1</v>
      </c>
      <c r="J52" s="21">
        <v>7</v>
      </c>
      <c r="K52" s="21">
        <v>1</v>
      </c>
      <c r="L52" s="7"/>
      <c r="M52" t="s">
        <v>771</v>
      </c>
      <c r="N52">
        <v>13</v>
      </c>
    </row>
    <row r="53" spans="1:14" customFormat="1" x14ac:dyDescent="0.25">
      <c r="A53" s="5" t="s">
        <v>684</v>
      </c>
      <c r="B53" s="7">
        <v>1</v>
      </c>
      <c r="G53" s="20" t="s">
        <v>736</v>
      </c>
      <c r="H53" s="13">
        <v>1</v>
      </c>
      <c r="J53" s="21">
        <v>8</v>
      </c>
      <c r="K53" s="13">
        <v>4</v>
      </c>
      <c r="L53" s="7"/>
      <c r="M53" t="s">
        <v>772</v>
      </c>
      <c r="N53">
        <v>7</v>
      </c>
    </row>
    <row r="54" spans="1:14" customFormat="1" x14ac:dyDescent="0.25">
      <c r="A54" s="5" t="s">
        <v>713</v>
      </c>
      <c r="B54" s="7">
        <v>1</v>
      </c>
      <c r="G54" s="20" t="s">
        <v>679</v>
      </c>
      <c r="H54" s="13">
        <v>1</v>
      </c>
      <c r="J54" s="21">
        <v>9</v>
      </c>
      <c r="K54" s="13">
        <v>3</v>
      </c>
      <c r="L54" s="7"/>
      <c r="M54" t="s">
        <v>773</v>
      </c>
      <c r="N54">
        <v>6</v>
      </c>
    </row>
    <row r="55" spans="1:14" customFormat="1" x14ac:dyDescent="0.25">
      <c r="A55" s="5" t="s">
        <v>723</v>
      </c>
      <c r="B55" s="7">
        <v>1</v>
      </c>
      <c r="G55" s="20" t="s">
        <v>707</v>
      </c>
      <c r="H55" s="13">
        <v>1</v>
      </c>
      <c r="J55" s="21">
        <v>10</v>
      </c>
      <c r="K55" s="13">
        <v>2</v>
      </c>
      <c r="L55" s="7"/>
      <c r="M55" t="s">
        <v>774</v>
      </c>
      <c r="N55">
        <v>3</v>
      </c>
    </row>
    <row r="56" spans="1:14" customFormat="1" x14ac:dyDescent="0.25">
      <c r="A56" s="5" t="s">
        <v>725</v>
      </c>
      <c r="B56" s="7">
        <v>1</v>
      </c>
      <c r="G56" s="20" t="s">
        <v>683</v>
      </c>
      <c r="H56" s="13">
        <v>1</v>
      </c>
      <c r="J56" s="21">
        <v>11</v>
      </c>
      <c r="K56" s="13">
        <v>3</v>
      </c>
      <c r="L56" s="7"/>
    </row>
    <row r="57" spans="1:14" customFormat="1" x14ac:dyDescent="0.25">
      <c r="A57" s="5" t="s">
        <v>741</v>
      </c>
      <c r="B57" s="7">
        <v>1</v>
      </c>
      <c r="G57" s="20" t="s">
        <v>743</v>
      </c>
      <c r="H57" s="13">
        <v>1</v>
      </c>
      <c r="J57" s="21">
        <v>12</v>
      </c>
      <c r="K57" s="13">
        <v>2</v>
      </c>
      <c r="L57" s="7"/>
    </row>
    <row r="58" spans="1:14" customFormat="1" x14ac:dyDescent="0.25">
      <c r="A58" s="5" t="s">
        <v>706</v>
      </c>
      <c r="B58" s="7">
        <v>1</v>
      </c>
      <c r="G58" s="20" t="s">
        <v>708</v>
      </c>
      <c r="H58" s="13">
        <v>1</v>
      </c>
      <c r="J58" s="22">
        <v>13</v>
      </c>
      <c r="K58" s="13">
        <v>2</v>
      </c>
      <c r="L58" s="7"/>
    </row>
    <row r="59" spans="1:14" customFormat="1" x14ac:dyDescent="0.25">
      <c r="A59" s="5" t="s">
        <v>691</v>
      </c>
      <c r="B59" s="7">
        <v>1</v>
      </c>
      <c r="G59" s="20" t="s">
        <v>716</v>
      </c>
      <c r="H59" s="13">
        <v>1</v>
      </c>
      <c r="J59" s="22">
        <v>14</v>
      </c>
      <c r="K59" s="13">
        <v>1</v>
      </c>
      <c r="L59" s="7"/>
    </row>
    <row r="60" spans="1:14" customFormat="1" x14ac:dyDescent="0.25">
      <c r="A60" s="5" t="s">
        <v>675</v>
      </c>
      <c r="B60" s="7">
        <v>1</v>
      </c>
      <c r="G60" s="20" t="s">
        <v>701</v>
      </c>
      <c r="H60" s="13">
        <v>1</v>
      </c>
      <c r="J60" s="22">
        <v>16</v>
      </c>
      <c r="K60" s="13">
        <v>2</v>
      </c>
      <c r="L60" s="7"/>
    </row>
    <row r="61" spans="1:14" customFormat="1" x14ac:dyDescent="0.25">
      <c r="A61" s="5" t="s">
        <v>685</v>
      </c>
      <c r="B61" s="7">
        <v>1</v>
      </c>
      <c r="G61" s="20" t="s">
        <v>709</v>
      </c>
      <c r="H61" s="13">
        <v>1</v>
      </c>
      <c r="J61" s="22">
        <v>17.3333333333333</v>
      </c>
      <c r="K61" s="13">
        <v>7</v>
      </c>
      <c r="L61" s="7"/>
    </row>
    <row r="62" spans="1:14" customFormat="1" x14ac:dyDescent="0.25">
      <c r="A62" s="5" t="s">
        <v>704</v>
      </c>
      <c r="B62" s="7">
        <v>1</v>
      </c>
      <c r="G62" s="20" t="s">
        <v>654</v>
      </c>
      <c r="H62" s="13">
        <v>1</v>
      </c>
      <c r="J62" s="22">
        <v>18</v>
      </c>
      <c r="K62" s="13">
        <v>2</v>
      </c>
      <c r="L62" s="7"/>
    </row>
    <row r="63" spans="1:14" customFormat="1" x14ac:dyDescent="0.25">
      <c r="A63" s="5" t="s">
        <v>694</v>
      </c>
      <c r="B63" s="7">
        <v>1</v>
      </c>
      <c r="G63" s="20" t="s">
        <v>715</v>
      </c>
      <c r="H63" s="13">
        <v>2</v>
      </c>
      <c r="J63" s="22">
        <v>20.000000000000099</v>
      </c>
      <c r="K63" s="13">
        <v>1</v>
      </c>
      <c r="L63" s="7"/>
    </row>
    <row r="64" spans="1:14" customFormat="1" x14ac:dyDescent="0.25">
      <c r="A64" s="5" t="s">
        <v>699</v>
      </c>
      <c r="B64" s="7">
        <v>2</v>
      </c>
      <c r="G64" s="20" t="s">
        <v>710</v>
      </c>
      <c r="H64" s="13">
        <v>1</v>
      </c>
      <c r="J64" s="21">
        <v>21</v>
      </c>
      <c r="K64" s="13">
        <v>2</v>
      </c>
      <c r="L64" s="7"/>
    </row>
    <row r="65" spans="1:12" customFormat="1" x14ac:dyDescent="0.25">
      <c r="A65" s="5" t="s">
        <v>659</v>
      </c>
      <c r="B65" s="7">
        <v>1</v>
      </c>
      <c r="G65" s="20" t="s">
        <v>728</v>
      </c>
      <c r="H65" s="13">
        <v>2</v>
      </c>
      <c r="J65" s="21">
        <v>22</v>
      </c>
      <c r="K65" s="13">
        <v>2</v>
      </c>
      <c r="L65" s="7"/>
    </row>
    <row r="66" spans="1:12" customFormat="1" x14ac:dyDescent="0.25">
      <c r="A66" s="5" t="s">
        <v>688</v>
      </c>
      <c r="B66" s="7">
        <v>1</v>
      </c>
      <c r="G66" s="20" t="s">
        <v>695</v>
      </c>
      <c r="H66" s="13">
        <v>1</v>
      </c>
      <c r="J66" s="21">
        <v>23</v>
      </c>
      <c r="K66" s="13">
        <v>1</v>
      </c>
    </row>
    <row r="67" spans="1:12" customFormat="1" x14ac:dyDescent="0.25">
      <c r="A67" s="5" t="s">
        <v>740</v>
      </c>
      <c r="B67" s="7">
        <v>1</v>
      </c>
      <c r="G67" s="20" t="s">
        <v>697</v>
      </c>
      <c r="H67" s="13">
        <v>1</v>
      </c>
      <c r="J67" s="21">
        <v>24</v>
      </c>
      <c r="K67" s="13">
        <v>2</v>
      </c>
    </row>
    <row r="68" spans="1:12" customFormat="1" x14ac:dyDescent="0.25">
      <c r="A68" s="5" t="s">
        <v>660</v>
      </c>
      <c r="B68" s="7">
        <v>1</v>
      </c>
      <c r="G68" s="20" t="s">
        <v>678</v>
      </c>
      <c r="H68" s="13">
        <v>1</v>
      </c>
      <c r="J68" s="21">
        <v>25</v>
      </c>
      <c r="K68" s="13">
        <v>1</v>
      </c>
    </row>
    <row r="69" spans="1:12" customFormat="1" x14ac:dyDescent="0.25">
      <c r="A69" s="5" t="s">
        <v>671</v>
      </c>
      <c r="B69" s="7">
        <v>3</v>
      </c>
      <c r="G69" s="20" t="s">
        <v>684</v>
      </c>
      <c r="H69" s="13">
        <v>1</v>
      </c>
      <c r="J69" s="13">
        <v>26</v>
      </c>
      <c r="K69" s="13">
        <v>1</v>
      </c>
    </row>
    <row r="70" spans="1:12" customFormat="1" x14ac:dyDescent="0.25">
      <c r="A70" s="5" t="s">
        <v>731</v>
      </c>
      <c r="B70" s="7">
        <v>1</v>
      </c>
      <c r="G70" s="20" t="s">
        <v>713</v>
      </c>
      <c r="H70" s="13">
        <v>1</v>
      </c>
      <c r="J70" s="13">
        <v>27</v>
      </c>
      <c r="K70" s="13">
        <v>1</v>
      </c>
    </row>
    <row r="71" spans="1:12" customFormat="1" x14ac:dyDescent="0.25">
      <c r="A71" s="5" t="s">
        <v>745</v>
      </c>
      <c r="B71" s="7">
        <v>1</v>
      </c>
      <c r="G71" s="20" t="s">
        <v>706</v>
      </c>
      <c r="H71" s="13">
        <v>1</v>
      </c>
      <c r="J71" s="13">
        <v>28</v>
      </c>
      <c r="K71" s="13">
        <v>1</v>
      </c>
    </row>
    <row r="72" spans="1:12" customFormat="1" x14ac:dyDescent="0.25">
      <c r="A72" s="5" t="s">
        <v>692</v>
      </c>
      <c r="B72" s="7">
        <v>1</v>
      </c>
      <c r="G72" s="20" t="s">
        <v>691</v>
      </c>
      <c r="H72" s="13">
        <v>1</v>
      </c>
      <c r="J72" s="13">
        <v>29</v>
      </c>
      <c r="K72" s="13">
        <v>1</v>
      </c>
    </row>
    <row r="73" spans="1:12" customFormat="1" x14ac:dyDescent="0.25">
      <c r="A73" s="5" t="s">
        <v>705</v>
      </c>
      <c r="B73" s="7">
        <v>1</v>
      </c>
      <c r="G73" s="20" t="s">
        <v>675</v>
      </c>
      <c r="H73" s="13">
        <v>1</v>
      </c>
      <c r="J73" s="13">
        <v>30</v>
      </c>
      <c r="K73" s="13">
        <v>1</v>
      </c>
    </row>
    <row r="74" spans="1:12" customFormat="1" x14ac:dyDescent="0.25">
      <c r="A74" s="5" t="s">
        <v>670</v>
      </c>
      <c r="B74" s="7">
        <v>1</v>
      </c>
      <c r="G74" s="20" t="s">
        <v>685</v>
      </c>
      <c r="H74" s="13">
        <v>1</v>
      </c>
      <c r="J74" s="13">
        <v>31</v>
      </c>
      <c r="K74" s="13">
        <v>1</v>
      </c>
    </row>
    <row r="75" spans="1:12" customFormat="1" x14ac:dyDescent="0.25">
      <c r="A75" s="5" t="s">
        <v>700</v>
      </c>
      <c r="B75" s="7">
        <v>1</v>
      </c>
      <c r="G75" s="20" t="s">
        <v>704</v>
      </c>
      <c r="H75" s="13">
        <v>1</v>
      </c>
      <c r="J75" s="13">
        <v>34</v>
      </c>
      <c r="K75" s="13">
        <v>1</v>
      </c>
    </row>
    <row r="76" spans="1:12" customFormat="1" x14ac:dyDescent="0.25">
      <c r="A76" s="5" t="s">
        <v>744</v>
      </c>
      <c r="B76" s="7">
        <v>1</v>
      </c>
      <c r="G76" s="20" t="s">
        <v>699</v>
      </c>
      <c r="H76" s="13">
        <v>2</v>
      </c>
      <c r="J76" s="13">
        <v>36</v>
      </c>
      <c r="K76" s="13">
        <v>3</v>
      </c>
    </row>
    <row r="77" spans="1:12" customFormat="1" x14ac:dyDescent="0.25">
      <c r="A77" s="5" t="s">
        <v>730</v>
      </c>
      <c r="B77" s="7">
        <v>1</v>
      </c>
      <c r="G77" s="20" t="s">
        <v>659</v>
      </c>
      <c r="H77" s="13">
        <v>1</v>
      </c>
      <c r="J77" s="13">
        <v>37</v>
      </c>
      <c r="K77" s="13">
        <v>1</v>
      </c>
    </row>
    <row r="78" spans="1:12" customFormat="1" x14ac:dyDescent="0.25">
      <c r="A78" s="5" t="s">
        <v>676</v>
      </c>
      <c r="B78" s="7">
        <v>1</v>
      </c>
      <c r="G78" s="20" t="s">
        <v>688</v>
      </c>
      <c r="H78" s="13">
        <v>1</v>
      </c>
      <c r="J78" s="13">
        <v>38</v>
      </c>
      <c r="K78" s="13">
        <v>1</v>
      </c>
    </row>
    <row r="79" spans="1:12" customFormat="1" x14ac:dyDescent="0.25">
      <c r="A79" s="5" t="s">
        <v>662</v>
      </c>
      <c r="B79" s="7">
        <v>1</v>
      </c>
      <c r="G79" s="20" t="s">
        <v>740</v>
      </c>
      <c r="H79" s="13">
        <v>1</v>
      </c>
      <c r="J79" s="13">
        <v>39</v>
      </c>
      <c r="K79" s="13">
        <v>1</v>
      </c>
    </row>
    <row r="80" spans="1:12" customFormat="1" x14ac:dyDescent="0.25">
      <c r="A80" s="5" t="s">
        <v>653</v>
      </c>
      <c r="B80" s="7">
        <v>1</v>
      </c>
      <c r="G80" s="20" t="s">
        <v>660</v>
      </c>
      <c r="H80" s="13">
        <v>1</v>
      </c>
      <c r="J80" s="13">
        <v>43</v>
      </c>
      <c r="K80" s="13">
        <v>1</v>
      </c>
    </row>
    <row r="81" spans="1:12" customFormat="1" x14ac:dyDescent="0.25">
      <c r="A81" s="5" t="s">
        <v>717</v>
      </c>
      <c r="B81" s="7">
        <v>1</v>
      </c>
      <c r="G81" s="20" t="s">
        <v>671</v>
      </c>
      <c r="H81" s="13">
        <v>3</v>
      </c>
      <c r="J81" s="13">
        <v>46</v>
      </c>
      <c r="K81" s="13">
        <v>1</v>
      </c>
    </row>
    <row r="82" spans="1:12" customFormat="1" x14ac:dyDescent="0.25">
      <c r="A82" s="5" t="s">
        <v>726</v>
      </c>
      <c r="B82" s="7">
        <v>1</v>
      </c>
      <c r="G82" s="20" t="s">
        <v>731</v>
      </c>
      <c r="H82" s="13">
        <v>1</v>
      </c>
      <c r="J82" s="13">
        <v>47</v>
      </c>
      <c r="K82" s="13">
        <v>2</v>
      </c>
    </row>
    <row r="83" spans="1:12" customFormat="1" x14ac:dyDescent="0.25">
      <c r="A83" s="5" t="s">
        <v>737</v>
      </c>
      <c r="B83" s="7">
        <v>1</v>
      </c>
      <c r="G83" s="20" t="s">
        <v>745</v>
      </c>
      <c r="H83" s="13">
        <v>1</v>
      </c>
      <c r="J83" s="13">
        <v>49</v>
      </c>
      <c r="K83" s="13">
        <v>2</v>
      </c>
      <c r="L83" s="7"/>
    </row>
    <row r="84" spans="1:12" customFormat="1" x14ac:dyDescent="0.25">
      <c r="A84" s="5" t="s">
        <v>673</v>
      </c>
      <c r="B84" s="7">
        <v>1</v>
      </c>
      <c r="G84" s="20" t="s">
        <v>700</v>
      </c>
      <c r="H84" s="13">
        <v>1</v>
      </c>
      <c r="J84" s="13">
        <v>54</v>
      </c>
      <c r="K84" s="13">
        <v>1</v>
      </c>
      <c r="L84" s="7"/>
    </row>
    <row r="85" spans="1:12" customFormat="1" x14ac:dyDescent="0.25">
      <c r="A85" s="5" t="s">
        <v>727</v>
      </c>
      <c r="B85" s="7">
        <v>1</v>
      </c>
      <c r="G85" s="20" t="s">
        <v>744</v>
      </c>
      <c r="H85" s="13">
        <v>1</v>
      </c>
      <c r="J85" s="13">
        <v>55</v>
      </c>
      <c r="K85" s="13">
        <v>1</v>
      </c>
      <c r="L85" s="7"/>
    </row>
    <row r="86" spans="1:12" customFormat="1" x14ac:dyDescent="0.25">
      <c r="A86" s="5" t="s">
        <v>693</v>
      </c>
      <c r="B86" s="7">
        <v>1</v>
      </c>
      <c r="G86" s="20" t="s">
        <v>730</v>
      </c>
      <c r="H86" s="13">
        <v>1</v>
      </c>
      <c r="J86" s="13">
        <v>56</v>
      </c>
      <c r="K86" s="13">
        <v>1</v>
      </c>
      <c r="L86" s="7"/>
    </row>
    <row r="87" spans="1:12" customFormat="1" x14ac:dyDescent="0.25">
      <c r="A87" s="5" t="s">
        <v>711</v>
      </c>
      <c r="B87" s="7">
        <v>1</v>
      </c>
      <c r="G87" s="20" t="s">
        <v>676</v>
      </c>
      <c r="H87" s="13">
        <v>1</v>
      </c>
      <c r="J87" s="13">
        <v>64</v>
      </c>
      <c r="K87" s="13">
        <v>1</v>
      </c>
      <c r="L87" s="7"/>
    </row>
    <row r="88" spans="1:12" customFormat="1" x14ac:dyDescent="0.25">
      <c r="A88" s="5" t="s">
        <v>655</v>
      </c>
      <c r="B88" s="7">
        <v>1</v>
      </c>
      <c r="G88" s="20" t="s">
        <v>662</v>
      </c>
      <c r="H88" s="13">
        <v>1</v>
      </c>
      <c r="J88" s="13">
        <v>67</v>
      </c>
      <c r="K88" s="13">
        <v>1</v>
      </c>
    </row>
    <row r="89" spans="1:12" customFormat="1" x14ac:dyDescent="0.25">
      <c r="A89" s="5" t="s">
        <v>721</v>
      </c>
      <c r="B89" s="7">
        <v>1</v>
      </c>
      <c r="G89" s="20" t="s">
        <v>653</v>
      </c>
      <c r="H89" s="13">
        <v>1</v>
      </c>
      <c r="J89" s="13">
        <v>69</v>
      </c>
      <c r="K89" s="13">
        <v>1</v>
      </c>
    </row>
    <row r="90" spans="1:12" customFormat="1" x14ac:dyDescent="0.25">
      <c r="A90" s="5" t="s">
        <v>686</v>
      </c>
      <c r="B90" s="7">
        <v>1</v>
      </c>
      <c r="G90" s="20" t="s">
        <v>737</v>
      </c>
      <c r="H90" s="13">
        <v>1</v>
      </c>
      <c r="J90" s="13">
        <v>70</v>
      </c>
      <c r="K90" s="13">
        <v>1</v>
      </c>
    </row>
    <row r="91" spans="1:12" customFormat="1" x14ac:dyDescent="0.25">
      <c r="A91" s="5" t="s">
        <v>661</v>
      </c>
      <c r="B91" s="7">
        <v>1</v>
      </c>
      <c r="G91" s="20" t="s">
        <v>673</v>
      </c>
      <c r="H91" s="13">
        <v>1</v>
      </c>
      <c r="J91" s="13">
        <v>71</v>
      </c>
      <c r="K91" s="13">
        <v>1</v>
      </c>
    </row>
    <row r="92" spans="1:12" customFormat="1" x14ac:dyDescent="0.25">
      <c r="A92" s="5" t="s">
        <v>667</v>
      </c>
      <c r="B92" s="7">
        <v>1</v>
      </c>
      <c r="G92" s="20" t="s">
        <v>727</v>
      </c>
      <c r="H92" s="13">
        <v>1</v>
      </c>
      <c r="J92" s="13">
        <v>72</v>
      </c>
      <c r="K92" s="13">
        <v>2</v>
      </c>
    </row>
    <row r="93" spans="1:12" customFormat="1" x14ac:dyDescent="0.25">
      <c r="A93" s="5" t="s">
        <v>687</v>
      </c>
      <c r="B93" s="7">
        <v>1</v>
      </c>
      <c r="G93" s="20" t="s">
        <v>693</v>
      </c>
      <c r="H93" s="13">
        <v>1</v>
      </c>
      <c r="J93" s="13">
        <v>75</v>
      </c>
      <c r="K93" s="13">
        <v>1</v>
      </c>
    </row>
    <row r="94" spans="1:12" customFormat="1" x14ac:dyDescent="0.25">
      <c r="A94" s="5" t="s">
        <v>714</v>
      </c>
      <c r="B94" s="7">
        <v>1</v>
      </c>
      <c r="G94" s="20" t="s">
        <v>711</v>
      </c>
      <c r="H94" s="13">
        <v>1</v>
      </c>
      <c r="J94" s="13">
        <v>87</v>
      </c>
      <c r="K94" s="13">
        <v>1</v>
      </c>
    </row>
    <row r="95" spans="1:12" customFormat="1" x14ac:dyDescent="0.25">
      <c r="A95" s="5" t="s">
        <v>738</v>
      </c>
      <c r="B95" s="7">
        <v>1</v>
      </c>
      <c r="G95" s="20" t="s">
        <v>655</v>
      </c>
      <c r="H95" s="13">
        <v>1</v>
      </c>
      <c r="J95" s="13">
        <v>91</v>
      </c>
      <c r="K95" s="13">
        <v>1</v>
      </c>
      <c r="L95" s="7"/>
    </row>
    <row r="96" spans="1:12" customFormat="1" x14ac:dyDescent="0.25">
      <c r="A96" s="5" t="s">
        <v>742</v>
      </c>
      <c r="B96" s="7">
        <v>1</v>
      </c>
      <c r="G96" s="20" t="s">
        <v>721</v>
      </c>
      <c r="H96" s="13">
        <v>1</v>
      </c>
      <c r="J96" s="13">
        <v>94</v>
      </c>
      <c r="K96" s="13">
        <v>1</v>
      </c>
      <c r="L96" s="7"/>
    </row>
    <row r="97" spans="1:12" customFormat="1" x14ac:dyDescent="0.25">
      <c r="A97" s="5" t="s">
        <v>732</v>
      </c>
      <c r="B97" s="7">
        <v>1</v>
      </c>
      <c r="G97" s="20" t="s">
        <v>661</v>
      </c>
      <c r="H97" s="13">
        <v>1</v>
      </c>
      <c r="J97" s="7">
        <v>104</v>
      </c>
      <c r="K97" s="7">
        <v>1</v>
      </c>
      <c r="L97" s="7"/>
    </row>
    <row r="98" spans="1:12" customFormat="1" x14ac:dyDescent="0.25">
      <c r="A98" s="5" t="s">
        <v>720</v>
      </c>
      <c r="B98" s="7">
        <v>1</v>
      </c>
      <c r="G98" s="20" t="s">
        <v>667</v>
      </c>
      <c r="H98" s="13">
        <v>1</v>
      </c>
      <c r="J98" s="7">
        <v>107</v>
      </c>
      <c r="K98" s="7">
        <v>1</v>
      </c>
    </row>
    <row r="99" spans="1:12" customFormat="1" x14ac:dyDescent="0.25">
      <c r="A99" s="5" t="s">
        <v>665</v>
      </c>
      <c r="B99" s="7">
        <v>1</v>
      </c>
      <c r="G99" s="20" t="s">
        <v>687</v>
      </c>
      <c r="H99" s="13">
        <v>1</v>
      </c>
      <c r="J99" s="7">
        <v>113</v>
      </c>
      <c r="K99" s="7">
        <v>2</v>
      </c>
    </row>
    <row r="100" spans="1:12" customFormat="1" x14ac:dyDescent="0.25">
      <c r="A100" s="5" t="s">
        <v>677</v>
      </c>
      <c r="B100" s="7">
        <v>1</v>
      </c>
      <c r="G100" s="20" t="s">
        <v>714</v>
      </c>
      <c r="H100" s="13">
        <v>1</v>
      </c>
      <c r="J100" s="7">
        <v>116</v>
      </c>
      <c r="K100" s="7">
        <v>1</v>
      </c>
    </row>
    <row r="101" spans="1:12" customFormat="1" x14ac:dyDescent="0.25">
      <c r="A101" s="5" t="s">
        <v>736</v>
      </c>
      <c r="B101" s="7">
        <v>1</v>
      </c>
      <c r="G101" s="20" t="s">
        <v>738</v>
      </c>
      <c r="H101" s="13">
        <v>1</v>
      </c>
      <c r="J101" s="7">
        <v>159</v>
      </c>
      <c r="K101" s="7">
        <v>1</v>
      </c>
    </row>
    <row r="102" spans="1:12" customFormat="1" x14ac:dyDescent="0.25">
      <c r="A102" s="5" t="s">
        <v>679</v>
      </c>
      <c r="B102" s="7">
        <v>1</v>
      </c>
      <c r="G102" s="20" t="s">
        <v>742</v>
      </c>
      <c r="H102" s="13">
        <v>1</v>
      </c>
      <c r="J102" s="7">
        <v>236</v>
      </c>
      <c r="K102" s="7">
        <v>1</v>
      </c>
    </row>
    <row r="103" spans="1:12" customFormat="1" x14ac:dyDescent="0.25">
      <c r="A103" s="5" t="s">
        <v>702</v>
      </c>
      <c r="B103" s="7">
        <v>1</v>
      </c>
      <c r="G103" s="20" t="s">
        <v>732</v>
      </c>
      <c r="H103" s="13">
        <v>1</v>
      </c>
      <c r="J103" s="7">
        <v>238</v>
      </c>
      <c r="K103" s="7">
        <v>1</v>
      </c>
    </row>
    <row r="104" spans="1:12" customFormat="1" x14ac:dyDescent="0.25">
      <c r="A104" s="5" t="s">
        <v>650</v>
      </c>
      <c r="B104" s="7">
        <v>1</v>
      </c>
      <c r="G104" s="20" t="s">
        <v>720</v>
      </c>
      <c r="H104" s="13">
        <v>1</v>
      </c>
      <c r="J104" s="7">
        <v>447</v>
      </c>
      <c r="K104" s="7">
        <v>1</v>
      </c>
    </row>
    <row r="105" spans="1:12" customFormat="1" x14ac:dyDescent="0.25">
      <c r="A105" s="5" t="s">
        <v>735</v>
      </c>
      <c r="B105" s="7">
        <v>1</v>
      </c>
      <c r="G105" s="20" t="s">
        <v>665</v>
      </c>
      <c r="H105" s="13">
        <v>1</v>
      </c>
      <c r="J105" s="7"/>
      <c r="K105" s="7"/>
    </row>
    <row r="106" spans="1:12" customFormat="1" x14ac:dyDescent="0.25">
      <c r="A106" s="5" t="s">
        <v>680</v>
      </c>
      <c r="B106" s="7">
        <v>1</v>
      </c>
      <c r="G106" s="20" t="s">
        <v>702</v>
      </c>
      <c r="H106" s="13">
        <v>1</v>
      </c>
      <c r="J106" s="7"/>
      <c r="K106" s="7"/>
    </row>
    <row r="107" spans="1:12" customFormat="1" x14ac:dyDescent="0.25">
      <c r="A107" s="5" t="s">
        <v>690</v>
      </c>
      <c r="B107" s="7">
        <v>1</v>
      </c>
      <c r="G107" s="20" t="s">
        <v>735</v>
      </c>
      <c r="H107" s="13">
        <v>1</v>
      </c>
      <c r="J107" s="7"/>
      <c r="K107" s="7"/>
    </row>
    <row r="108" spans="1:12" customFormat="1" x14ac:dyDescent="0.25">
      <c r="A108" s="5" t="s">
        <v>734</v>
      </c>
      <c r="B108" s="7">
        <v>1</v>
      </c>
      <c r="G108" s="20" t="s">
        <v>680</v>
      </c>
      <c r="H108" s="13">
        <v>1</v>
      </c>
      <c r="J108" s="7"/>
      <c r="K108" s="7"/>
    </row>
    <row r="109" spans="1:12" customFormat="1" x14ac:dyDescent="0.25">
      <c r="A109" s="5" t="s">
        <v>669</v>
      </c>
      <c r="B109" s="7">
        <v>1</v>
      </c>
      <c r="G109" s="20" t="s">
        <v>690</v>
      </c>
      <c r="H109" s="13">
        <v>1</v>
      </c>
      <c r="J109" s="7"/>
      <c r="K109" s="7"/>
    </row>
    <row r="110" spans="1:12" customFormat="1" x14ac:dyDescent="0.25">
      <c r="A110" s="5" t="s">
        <v>707</v>
      </c>
      <c r="B110" s="7">
        <v>1</v>
      </c>
      <c r="G110" s="20" t="s">
        <v>734</v>
      </c>
      <c r="H110" s="13">
        <v>1</v>
      </c>
      <c r="J110" s="7"/>
      <c r="K110" s="7"/>
    </row>
    <row r="111" spans="1:12" x14ac:dyDescent="0.25">
      <c r="A111" s="5" t="s">
        <v>683</v>
      </c>
      <c r="B111" s="7">
        <v>1</v>
      </c>
      <c r="G111" s="20" t="s">
        <v>669</v>
      </c>
      <c r="H111" s="13">
        <v>1</v>
      </c>
    </row>
    <row r="112" spans="1:12" x14ac:dyDescent="0.25">
      <c r="A112" s="5" t="s">
        <v>666</v>
      </c>
      <c r="B112" s="7">
        <v>1</v>
      </c>
      <c r="G112" s="20" t="s">
        <v>666</v>
      </c>
      <c r="H112" s="13">
        <v>1</v>
      </c>
    </row>
    <row r="113" spans="1:8" x14ac:dyDescent="0.25">
      <c r="A113" s="5" t="s">
        <v>668</v>
      </c>
      <c r="B113" s="7">
        <v>1</v>
      </c>
      <c r="G113" s="20" t="s">
        <v>668</v>
      </c>
      <c r="H113" s="13">
        <v>1</v>
      </c>
    </row>
    <row r="114" spans="1:8" x14ac:dyDescent="0.25">
      <c r="A114" s="5" t="s">
        <v>681</v>
      </c>
      <c r="B114" s="7">
        <v>1</v>
      </c>
      <c r="G114" s="20" t="s">
        <v>681</v>
      </c>
      <c r="H114" s="13">
        <v>1</v>
      </c>
    </row>
    <row r="115" spans="1:8" x14ac:dyDescent="0.25">
      <c r="A115" s="5" t="s">
        <v>743</v>
      </c>
      <c r="B115" s="7">
        <v>1</v>
      </c>
      <c r="G115" s="20" t="s">
        <v>729</v>
      </c>
      <c r="H115" s="13">
        <v>1</v>
      </c>
    </row>
    <row r="116" spans="1:8" x14ac:dyDescent="0.25">
      <c r="A116" s="5" t="s">
        <v>708</v>
      </c>
      <c r="B116" s="7">
        <v>1</v>
      </c>
      <c r="G116" s="20" t="s">
        <v>698</v>
      </c>
      <c r="H116" s="13">
        <v>1</v>
      </c>
    </row>
    <row r="117" spans="1:8" x14ac:dyDescent="0.25">
      <c r="A117" s="5" t="s">
        <v>716</v>
      </c>
      <c r="B117" s="7">
        <v>1</v>
      </c>
      <c r="G117" s="20" t="s">
        <v>722</v>
      </c>
      <c r="H117" s="13">
        <v>1</v>
      </c>
    </row>
    <row r="118" spans="1:8" x14ac:dyDescent="0.25">
      <c r="A118" s="5" t="s">
        <v>729</v>
      </c>
      <c r="B118" s="7">
        <v>1</v>
      </c>
      <c r="G118" s="20" t="s">
        <v>739</v>
      </c>
      <c r="H118" s="13">
        <v>1</v>
      </c>
    </row>
    <row r="119" spans="1:8" x14ac:dyDescent="0.25">
      <c r="A119" s="5" t="s">
        <v>698</v>
      </c>
      <c r="B119" s="7">
        <v>1</v>
      </c>
      <c r="G119" s="20" t="s">
        <v>733</v>
      </c>
      <c r="H119" s="13">
        <v>1</v>
      </c>
    </row>
    <row r="120" spans="1:8" x14ac:dyDescent="0.25">
      <c r="A120" s="5" t="s">
        <v>722</v>
      </c>
      <c r="B120" s="7">
        <v>1</v>
      </c>
      <c r="G120" s="20" t="s">
        <v>746</v>
      </c>
      <c r="H120" s="13">
        <v>1</v>
      </c>
    </row>
    <row r="121" spans="1:8" x14ac:dyDescent="0.25">
      <c r="A121" s="5" t="s">
        <v>701</v>
      </c>
      <c r="B121" s="7">
        <v>1</v>
      </c>
      <c r="G121" s="20" t="s">
        <v>724</v>
      </c>
      <c r="H121" s="13">
        <v>1</v>
      </c>
    </row>
    <row r="122" spans="1:8" x14ac:dyDescent="0.25">
      <c r="A122" s="5" t="s">
        <v>739</v>
      </c>
      <c r="B122" s="7">
        <v>1</v>
      </c>
      <c r="G122" s="5" t="s">
        <v>719</v>
      </c>
      <c r="H122" s="7">
        <v>1</v>
      </c>
    </row>
    <row r="123" spans="1:8" x14ac:dyDescent="0.25">
      <c r="A123" s="5" t="s">
        <v>733</v>
      </c>
      <c r="B123" s="7">
        <v>1</v>
      </c>
      <c r="G123" s="5" t="s">
        <v>664</v>
      </c>
      <c r="H123" s="7">
        <v>1</v>
      </c>
    </row>
    <row r="124" spans="1:8" x14ac:dyDescent="0.25">
      <c r="A124" s="5" t="s">
        <v>746</v>
      </c>
      <c r="B124" s="7">
        <v>1</v>
      </c>
      <c r="G124" s="5" t="s">
        <v>658</v>
      </c>
      <c r="H124" s="7">
        <v>1</v>
      </c>
    </row>
    <row r="125" spans="1:8" x14ac:dyDescent="0.25">
      <c r="A125" s="5" t="s">
        <v>724</v>
      </c>
      <c r="B125" s="7">
        <v>1</v>
      </c>
      <c r="G125" s="5" t="s">
        <v>689</v>
      </c>
      <c r="H125" s="7">
        <v>1</v>
      </c>
    </row>
    <row r="126" spans="1:8" x14ac:dyDescent="0.25">
      <c r="A126" s="5" t="s">
        <v>719</v>
      </c>
      <c r="B126" s="7">
        <v>1</v>
      </c>
      <c r="G126" s="5" t="s">
        <v>718</v>
      </c>
      <c r="H126" s="7">
        <v>1</v>
      </c>
    </row>
    <row r="127" spans="1:8" x14ac:dyDescent="0.25">
      <c r="A127" s="5" t="s">
        <v>709</v>
      </c>
      <c r="B127" s="7">
        <v>1</v>
      </c>
      <c r="G127" s="5" t="s">
        <v>703</v>
      </c>
      <c r="H127" s="7">
        <v>1</v>
      </c>
    </row>
    <row r="128" spans="1:8" x14ac:dyDescent="0.25">
      <c r="A128" s="5" t="s">
        <v>654</v>
      </c>
      <c r="B128" s="7">
        <v>1</v>
      </c>
      <c r="G128" s="5" t="s">
        <v>723</v>
      </c>
      <c r="H128" s="7">
        <v>1</v>
      </c>
    </row>
    <row r="129" spans="1:10" x14ac:dyDescent="0.25">
      <c r="A129" s="5" t="s">
        <v>715</v>
      </c>
      <c r="B129" s="7">
        <v>2</v>
      </c>
      <c r="G129" s="5" t="s">
        <v>725</v>
      </c>
      <c r="H129" s="7">
        <v>1</v>
      </c>
    </row>
    <row r="130" spans="1:10" x14ac:dyDescent="0.25">
      <c r="A130" s="5" t="s">
        <v>664</v>
      </c>
      <c r="B130" s="7">
        <v>1</v>
      </c>
      <c r="G130" s="5" t="s">
        <v>741</v>
      </c>
      <c r="H130" s="7">
        <v>1</v>
      </c>
    </row>
    <row r="131" spans="1:10" x14ac:dyDescent="0.25">
      <c r="A131" s="5" t="s">
        <v>710</v>
      </c>
      <c r="B131" s="7">
        <v>1</v>
      </c>
      <c r="G131" s="5" t="s">
        <v>694</v>
      </c>
      <c r="H131" s="7">
        <v>1</v>
      </c>
    </row>
    <row r="132" spans="1:10" x14ac:dyDescent="0.25">
      <c r="A132" s="5" t="s">
        <v>728</v>
      </c>
      <c r="B132" s="7">
        <v>2</v>
      </c>
      <c r="G132" s="5" t="s">
        <v>717</v>
      </c>
      <c r="H132" s="7">
        <v>1</v>
      </c>
    </row>
    <row r="133" spans="1:10" x14ac:dyDescent="0.25">
      <c r="A133" s="5" t="s">
        <v>658</v>
      </c>
      <c r="B133" s="7">
        <v>1</v>
      </c>
      <c r="G133" s="5" t="s">
        <v>726</v>
      </c>
      <c r="H133" s="7">
        <v>1</v>
      </c>
    </row>
    <row r="134" spans="1:10" x14ac:dyDescent="0.25">
      <c r="A134" s="5" t="s">
        <v>689</v>
      </c>
      <c r="B134" s="7">
        <v>1</v>
      </c>
      <c r="G134" s="5" t="s">
        <v>650</v>
      </c>
      <c r="H134" s="7">
        <v>1</v>
      </c>
    </row>
    <row r="135" spans="1:10" x14ac:dyDescent="0.25">
      <c r="A135" s="5" t="s">
        <v>748</v>
      </c>
      <c r="B135" s="7">
        <v>103</v>
      </c>
      <c r="G135" s="10" t="s">
        <v>748</v>
      </c>
      <c r="H135" s="11">
        <v>103</v>
      </c>
    </row>
    <row r="140" spans="1:10" x14ac:dyDescent="0.25">
      <c r="A140" t="s">
        <v>751</v>
      </c>
    </row>
    <row r="141" spans="1:10" x14ac:dyDescent="0.25">
      <c r="A141" t="s">
        <v>777</v>
      </c>
    </row>
    <row r="142" spans="1:10" x14ac:dyDescent="0.25">
      <c r="A142" s="4" t="s">
        <v>106</v>
      </c>
      <c r="B142" s="7" t="s">
        <v>750</v>
      </c>
    </row>
    <row r="144" spans="1:10" ht="30" x14ac:dyDescent="0.25">
      <c r="A144" s="4" t="s">
        <v>747</v>
      </c>
      <c r="B144" s="7" t="s">
        <v>749</v>
      </c>
      <c r="G144" s="19" t="s">
        <v>778</v>
      </c>
      <c r="H144" s="19" t="s">
        <v>764</v>
      </c>
      <c r="I144" s="56" t="s">
        <v>786</v>
      </c>
      <c r="J144" s="56"/>
    </row>
    <row r="145" spans="1:10" x14ac:dyDescent="0.25">
      <c r="A145" s="6">
        <v>0</v>
      </c>
      <c r="B145" s="7">
        <v>12</v>
      </c>
      <c r="G145" s="5" t="s">
        <v>785</v>
      </c>
      <c r="H145" s="7">
        <v>25</v>
      </c>
      <c r="I145" s="25">
        <f>H145/H153</f>
        <v>0.24271844660194175</v>
      </c>
      <c r="J145" s="55">
        <f>68/H153</f>
        <v>0.66019417475728159</v>
      </c>
    </row>
    <row r="146" spans="1:10" x14ac:dyDescent="0.25">
      <c r="A146" s="6">
        <v>1.8518518518518517E-2</v>
      </c>
      <c r="B146" s="7">
        <v>1</v>
      </c>
      <c r="G146" s="6">
        <v>0</v>
      </c>
      <c r="H146" s="7">
        <v>12</v>
      </c>
      <c r="I146" s="25">
        <f>H146/H153</f>
        <v>0.11650485436893204</v>
      </c>
      <c r="J146" s="55"/>
    </row>
    <row r="147" spans="1:10" x14ac:dyDescent="0.25">
      <c r="A147" s="6">
        <v>2.3809523809523808E-2</v>
      </c>
      <c r="B147" s="7">
        <v>1</v>
      </c>
      <c r="G147" s="6" t="s">
        <v>779</v>
      </c>
      <c r="H147" s="7">
        <v>8</v>
      </c>
      <c r="I147" s="25">
        <f>H147/H153</f>
        <v>7.7669902912621352E-2</v>
      </c>
      <c r="J147" s="55"/>
    </row>
    <row r="148" spans="1:10" x14ac:dyDescent="0.25">
      <c r="A148" s="6">
        <v>3.5714285714285712E-2</v>
      </c>
      <c r="B148" s="7">
        <v>2</v>
      </c>
      <c r="G148" s="7" t="s">
        <v>780</v>
      </c>
      <c r="H148" s="7">
        <v>13</v>
      </c>
      <c r="I148" s="25">
        <f>H148/H153</f>
        <v>0.12621359223300971</v>
      </c>
      <c r="J148" s="55"/>
    </row>
    <row r="149" spans="1:10" x14ac:dyDescent="0.25">
      <c r="A149" s="6">
        <v>4.7619047619047616E-2</v>
      </c>
      <c r="B149" s="7">
        <v>1</v>
      </c>
      <c r="G149" s="7" t="s">
        <v>781</v>
      </c>
      <c r="H149" s="7">
        <v>10</v>
      </c>
      <c r="I149" s="25">
        <f>H149/H153</f>
        <v>9.7087378640776698E-2</v>
      </c>
      <c r="J149" s="55"/>
    </row>
    <row r="150" spans="1:10" x14ac:dyDescent="0.25">
      <c r="A150" s="6">
        <v>5.2631578947368418E-2</v>
      </c>
      <c r="B150" s="7">
        <v>3</v>
      </c>
      <c r="G150" s="7" t="s">
        <v>782</v>
      </c>
      <c r="H150" s="7">
        <v>10</v>
      </c>
      <c r="I150" s="25">
        <f>H150/H153</f>
        <v>9.7087378640776698E-2</v>
      </c>
      <c r="J150" s="55">
        <f>35/H153</f>
        <v>0.33980582524271846</v>
      </c>
    </row>
    <row r="151" spans="1:10" x14ac:dyDescent="0.25">
      <c r="A151" s="6">
        <v>5.8823529411764705E-2</v>
      </c>
      <c r="B151" s="7">
        <v>3</v>
      </c>
      <c r="G151" s="7" t="s">
        <v>783</v>
      </c>
      <c r="H151" s="7">
        <v>14</v>
      </c>
      <c r="I151" s="25">
        <f>H151/H153</f>
        <v>0.13592233009708737</v>
      </c>
      <c r="J151" s="55"/>
    </row>
    <row r="152" spans="1:10" x14ac:dyDescent="0.25">
      <c r="A152" s="6">
        <v>6.25E-2</v>
      </c>
      <c r="B152" s="7">
        <v>2</v>
      </c>
      <c r="G152" s="7" t="s">
        <v>784</v>
      </c>
      <c r="H152" s="7">
        <v>11</v>
      </c>
      <c r="I152" s="25">
        <f>H152/H153</f>
        <v>0.10679611650485436</v>
      </c>
      <c r="J152" s="55"/>
    </row>
    <row r="153" spans="1:10" x14ac:dyDescent="0.25">
      <c r="A153" s="6">
        <v>6.6666666666666666E-2</v>
      </c>
      <c r="B153" s="7">
        <v>1</v>
      </c>
      <c r="G153" s="10" t="s">
        <v>748</v>
      </c>
      <c r="H153" s="11">
        <v>103</v>
      </c>
      <c r="I153" s="48">
        <v>1</v>
      </c>
      <c r="J153" s="49"/>
    </row>
    <row r="154" spans="1:10" x14ac:dyDescent="0.25">
      <c r="A154" s="6">
        <v>7.0422535211267609E-2</v>
      </c>
      <c r="B154" s="7">
        <v>1</v>
      </c>
    </row>
    <row r="155" spans="1:10" x14ac:dyDescent="0.25">
      <c r="A155" s="6">
        <v>7.407407407407407E-2</v>
      </c>
      <c r="B155" s="7">
        <v>1</v>
      </c>
      <c r="G155" s="6"/>
    </row>
    <row r="156" spans="1:10" x14ac:dyDescent="0.25">
      <c r="A156" s="6">
        <v>7.9365079365079361E-2</v>
      </c>
      <c r="B156" s="7">
        <v>1</v>
      </c>
      <c r="G156" s="6"/>
    </row>
    <row r="157" spans="1:10" x14ac:dyDescent="0.25">
      <c r="A157" s="6">
        <v>8.3333333333333329E-2</v>
      </c>
      <c r="B157" s="7">
        <v>2</v>
      </c>
      <c r="G157" s="6"/>
    </row>
    <row r="158" spans="1:10" x14ac:dyDescent="0.25">
      <c r="A158" s="6">
        <v>9.0909090909090912E-2</v>
      </c>
      <c r="B158" s="7">
        <v>1</v>
      </c>
      <c r="G158" s="6"/>
    </row>
    <row r="159" spans="1:10" x14ac:dyDescent="0.25">
      <c r="A159" s="6">
        <v>0.1</v>
      </c>
      <c r="B159" s="7">
        <v>1</v>
      </c>
      <c r="G159" s="6"/>
    </row>
    <row r="160" spans="1:10" x14ac:dyDescent="0.25">
      <c r="A160" s="6">
        <v>0.10526315789473684</v>
      </c>
      <c r="B160" s="7">
        <v>3</v>
      </c>
      <c r="G160" s="6"/>
    </row>
    <row r="161" spans="1:8" x14ac:dyDescent="0.25">
      <c r="A161" s="6">
        <v>0.10714285714285714</v>
      </c>
      <c r="B161" s="7">
        <v>1</v>
      </c>
      <c r="G161" s="6"/>
    </row>
    <row r="162" spans="1:8" x14ac:dyDescent="0.25">
      <c r="A162" s="6">
        <v>0.1111111111111111</v>
      </c>
      <c r="B162" s="7">
        <v>2</v>
      </c>
      <c r="G162" s="6"/>
    </row>
    <row r="163" spans="1:8" x14ac:dyDescent="0.25">
      <c r="A163" s="6">
        <v>0.125</v>
      </c>
      <c r="B163" s="7">
        <v>2</v>
      </c>
      <c r="G163" s="6"/>
    </row>
    <row r="164" spans="1:8" x14ac:dyDescent="0.25">
      <c r="A164" s="6">
        <v>0.13157894736842105</v>
      </c>
      <c r="B164" s="7">
        <v>1</v>
      </c>
      <c r="G164" s="6"/>
    </row>
    <row r="165" spans="1:8" x14ac:dyDescent="0.25">
      <c r="A165" s="6">
        <v>0.13513513513513514</v>
      </c>
      <c r="B165" s="7">
        <v>1</v>
      </c>
      <c r="G165" s="6"/>
    </row>
    <row r="166" spans="1:8" x14ac:dyDescent="0.25">
      <c r="A166" s="6">
        <v>0.14634146341463414</v>
      </c>
      <c r="B166" s="7">
        <v>1</v>
      </c>
      <c r="G166" s="6"/>
    </row>
    <row r="167" spans="1:8" x14ac:dyDescent="0.25">
      <c r="A167" s="6">
        <v>0.14705882352941177</v>
      </c>
      <c r="B167" s="7">
        <v>1</v>
      </c>
      <c r="G167" s="6"/>
    </row>
    <row r="168" spans="1:8" x14ac:dyDescent="0.25">
      <c r="A168" s="6">
        <v>0.16129032258064516</v>
      </c>
      <c r="B168" s="7">
        <v>1</v>
      </c>
      <c r="G168" s="6"/>
    </row>
    <row r="169" spans="1:8" x14ac:dyDescent="0.25">
      <c r="A169" s="6">
        <v>0.16666666666666666</v>
      </c>
      <c r="B169" s="7">
        <v>2</v>
      </c>
      <c r="G169" s="6"/>
    </row>
    <row r="170" spans="1:8" x14ac:dyDescent="0.25">
      <c r="A170" s="6">
        <v>0.16759776536312848</v>
      </c>
      <c r="B170" s="7">
        <v>1</v>
      </c>
      <c r="G170" s="6">
        <v>0.31818181818181818</v>
      </c>
      <c r="H170" s="7">
        <v>1</v>
      </c>
    </row>
    <row r="171" spans="1:8" x14ac:dyDescent="0.25">
      <c r="A171" s="6">
        <v>0.171875</v>
      </c>
      <c r="B171" s="7">
        <v>1</v>
      </c>
      <c r="G171" s="6">
        <v>0.328125</v>
      </c>
      <c r="H171" s="7">
        <v>1</v>
      </c>
    </row>
    <row r="172" spans="1:8" x14ac:dyDescent="0.25">
      <c r="A172" s="6">
        <v>0.18181818181818182</v>
      </c>
      <c r="B172" s="7">
        <v>1</v>
      </c>
      <c r="G172" s="6">
        <v>0.33333333333333331</v>
      </c>
      <c r="H172" s="7">
        <v>1</v>
      </c>
    </row>
    <row r="173" spans="1:8" x14ac:dyDescent="0.25">
      <c r="A173" s="6">
        <v>0.19565217391304349</v>
      </c>
      <c r="B173" s="7">
        <v>1</v>
      </c>
      <c r="G173" s="6">
        <v>0.35735735735735735</v>
      </c>
      <c r="H173" s="7">
        <v>1</v>
      </c>
    </row>
    <row r="174" spans="1:8" x14ac:dyDescent="0.25">
      <c r="A174" s="6">
        <v>0.2</v>
      </c>
      <c r="B174" s="7">
        <v>1</v>
      </c>
      <c r="G174" s="6">
        <v>0.37209302325581395</v>
      </c>
      <c r="H174" s="7">
        <v>1</v>
      </c>
    </row>
    <row r="175" spans="1:8" x14ac:dyDescent="0.25">
      <c r="A175" s="6">
        <v>0.20588235294117646</v>
      </c>
      <c r="B175" s="7">
        <v>1</v>
      </c>
      <c r="G175" s="6">
        <v>0.390625</v>
      </c>
      <c r="H175" s="7">
        <v>1</v>
      </c>
    </row>
    <row r="176" spans="1:8" x14ac:dyDescent="0.25">
      <c r="A176" s="6">
        <v>0.21052631578947367</v>
      </c>
      <c r="B176" s="7">
        <v>1</v>
      </c>
      <c r="G176" s="6">
        <v>0.42857142857142855</v>
      </c>
      <c r="H176" s="7">
        <v>1</v>
      </c>
    </row>
    <row r="177" spans="1:8" x14ac:dyDescent="0.25">
      <c r="A177" s="6">
        <v>0.21739130434782608</v>
      </c>
      <c r="B177" s="7">
        <v>1</v>
      </c>
      <c r="G177" s="6">
        <v>0.45833333333333331</v>
      </c>
      <c r="H177" s="7">
        <v>1</v>
      </c>
    </row>
    <row r="178" spans="1:8" x14ac:dyDescent="0.25">
      <c r="A178" s="6">
        <v>0.22222222222222221</v>
      </c>
      <c r="B178" s="7">
        <v>1</v>
      </c>
      <c r="G178" s="6">
        <v>0.5</v>
      </c>
      <c r="H178" s="7">
        <v>1</v>
      </c>
    </row>
    <row r="179" spans="1:8" x14ac:dyDescent="0.25">
      <c r="A179" s="6">
        <v>0.24175824175824176</v>
      </c>
      <c r="B179" s="7">
        <v>1</v>
      </c>
      <c r="G179" s="6">
        <v>0.68965517241379315</v>
      </c>
      <c r="H179" s="7">
        <v>1</v>
      </c>
    </row>
    <row r="180" spans="1:8" x14ac:dyDescent="0.25">
      <c r="A180" s="6">
        <v>0.25</v>
      </c>
      <c r="B180" s="7">
        <v>6</v>
      </c>
      <c r="G180" s="6">
        <v>1</v>
      </c>
      <c r="H180" s="7">
        <v>1</v>
      </c>
    </row>
    <row r="181" spans="1:8" x14ac:dyDescent="0.25">
      <c r="A181" s="6">
        <v>0.25333333333333335</v>
      </c>
      <c r="B181" s="7">
        <v>1</v>
      </c>
    </row>
    <row r="182" spans="1:8" x14ac:dyDescent="0.25">
      <c r="A182" s="6">
        <v>0.27586206896551724</v>
      </c>
      <c r="B182" s="7">
        <v>1</v>
      </c>
    </row>
    <row r="183" spans="1:8" x14ac:dyDescent="0.25">
      <c r="A183" s="6">
        <v>0.29411764705882354</v>
      </c>
      <c r="B183" s="7">
        <v>1</v>
      </c>
    </row>
    <row r="184" spans="1:8" x14ac:dyDescent="0.25">
      <c r="A184" s="6">
        <v>0.31818181818181818</v>
      </c>
      <c r="B184" s="7">
        <v>1</v>
      </c>
    </row>
    <row r="185" spans="1:8" x14ac:dyDescent="0.25">
      <c r="A185" s="6">
        <v>0.328125</v>
      </c>
      <c r="B185" s="7">
        <v>1</v>
      </c>
    </row>
    <row r="186" spans="1:8" x14ac:dyDescent="0.25">
      <c r="A186" s="6">
        <v>0.33333333333333331</v>
      </c>
      <c r="B186" s="7">
        <v>1</v>
      </c>
    </row>
    <row r="187" spans="1:8" x14ac:dyDescent="0.25">
      <c r="A187" s="6">
        <v>0.35735735735735735</v>
      </c>
      <c r="B187" s="7">
        <v>1</v>
      </c>
    </row>
    <row r="188" spans="1:8" x14ac:dyDescent="0.25">
      <c r="A188" s="6">
        <v>0.37209302325581395</v>
      </c>
      <c r="B188" s="7">
        <v>1</v>
      </c>
    </row>
    <row r="189" spans="1:8" x14ac:dyDescent="0.25">
      <c r="A189" s="6">
        <v>0.390625</v>
      </c>
      <c r="B189" s="7">
        <v>1</v>
      </c>
    </row>
    <row r="190" spans="1:8" x14ac:dyDescent="0.25">
      <c r="A190" s="6">
        <v>0.42857142857142855</v>
      </c>
      <c r="B190" s="7">
        <v>1</v>
      </c>
    </row>
    <row r="191" spans="1:8" x14ac:dyDescent="0.25">
      <c r="A191" s="6">
        <v>0.45833333333333331</v>
      </c>
      <c r="B191" s="7">
        <v>1</v>
      </c>
    </row>
    <row r="192" spans="1:8" x14ac:dyDescent="0.25">
      <c r="A192" s="6">
        <v>0.5</v>
      </c>
      <c r="B192" s="7">
        <v>1</v>
      </c>
    </row>
    <row r="193" spans="1:10" x14ac:dyDescent="0.25">
      <c r="A193" s="6">
        <v>0.68965517241379315</v>
      </c>
      <c r="B193" s="7">
        <v>1</v>
      </c>
    </row>
    <row r="194" spans="1:10" x14ac:dyDescent="0.25">
      <c r="A194" s="6">
        <v>1</v>
      </c>
      <c r="B194" s="7">
        <v>1</v>
      </c>
    </row>
    <row r="195" spans="1:10" x14ac:dyDescent="0.25">
      <c r="A195" s="5" t="s">
        <v>776</v>
      </c>
      <c r="B195" s="7">
        <v>25</v>
      </c>
    </row>
    <row r="196" spans="1:10" x14ac:dyDescent="0.25">
      <c r="A196" s="5" t="s">
        <v>748</v>
      </c>
      <c r="B196" s="7">
        <v>103</v>
      </c>
    </row>
    <row r="197" spans="1:10" x14ac:dyDescent="0.25">
      <c r="B197"/>
    </row>
    <row r="198" spans="1:10" x14ac:dyDescent="0.25">
      <c r="B198"/>
    </row>
    <row r="199" spans="1:10" x14ac:dyDescent="0.25">
      <c r="B199"/>
    </row>
    <row r="200" spans="1:10" x14ac:dyDescent="0.25">
      <c r="B200"/>
    </row>
    <row r="201" spans="1:10" x14ac:dyDescent="0.25">
      <c r="B201"/>
    </row>
    <row r="202" spans="1:10" x14ac:dyDescent="0.25">
      <c r="B202"/>
    </row>
    <row r="203" spans="1:10" x14ac:dyDescent="0.25">
      <c r="B203"/>
    </row>
    <row r="204" spans="1:10" x14ac:dyDescent="0.25">
      <c r="B204"/>
    </row>
    <row r="205" spans="1:10" x14ac:dyDescent="0.25">
      <c r="A205" s="4" t="s">
        <v>106</v>
      </c>
      <c r="B205" s="7" t="s">
        <v>750</v>
      </c>
    </row>
    <row r="206" spans="1:10" x14ac:dyDescent="0.25">
      <c r="A206" s="4" t="s">
        <v>674</v>
      </c>
      <c r="B206" t="s">
        <v>750</v>
      </c>
    </row>
    <row r="207" spans="1:10" ht="30" customHeight="1" x14ac:dyDescent="0.25">
      <c r="G207" s="19"/>
      <c r="H207" s="19" t="s">
        <v>761</v>
      </c>
      <c r="I207" s="19" t="s">
        <v>788</v>
      </c>
      <c r="J207" s="19"/>
    </row>
    <row r="208" spans="1:10" ht="30" x14ac:dyDescent="0.25">
      <c r="A208" s="8" t="s">
        <v>747</v>
      </c>
      <c r="B208" s="7" t="s">
        <v>749</v>
      </c>
      <c r="C208"/>
      <c r="G208" s="9" t="s">
        <v>787</v>
      </c>
      <c r="H208" s="7">
        <v>10</v>
      </c>
      <c r="I208" s="27">
        <f>10/103</f>
        <v>9.7087378640776698E-2</v>
      </c>
      <c r="J208" s="26"/>
    </row>
    <row r="209" spans="1:10" ht="30" x14ac:dyDescent="0.25">
      <c r="A209" s="12" t="s">
        <v>633</v>
      </c>
      <c r="B209" s="13">
        <v>6</v>
      </c>
      <c r="C209"/>
      <c r="G209" s="9" t="s">
        <v>756</v>
      </c>
      <c r="H209" s="7">
        <v>9</v>
      </c>
      <c r="I209" s="18">
        <f>H209/103</f>
        <v>8.7378640776699032E-2</v>
      </c>
      <c r="J209" s="26"/>
    </row>
    <row r="210" spans="1:10" ht="30" x14ac:dyDescent="0.25">
      <c r="A210" s="14" t="s">
        <v>645</v>
      </c>
      <c r="B210" s="15">
        <v>3</v>
      </c>
      <c r="C210"/>
      <c r="G210" s="9" t="s">
        <v>757</v>
      </c>
      <c r="H210" s="7">
        <v>3</v>
      </c>
      <c r="I210" s="18">
        <f>H210/103</f>
        <v>2.9126213592233011E-2</v>
      </c>
      <c r="J210" s="26"/>
    </row>
    <row r="211" spans="1:10" ht="30" x14ac:dyDescent="0.25">
      <c r="A211" s="14" t="s">
        <v>636</v>
      </c>
      <c r="B211" s="15">
        <v>2</v>
      </c>
      <c r="C211"/>
      <c r="G211" s="9" t="s">
        <v>760</v>
      </c>
      <c r="H211" s="7">
        <v>2</v>
      </c>
      <c r="I211" s="18">
        <f>H211/103</f>
        <v>1.9417475728155338E-2</v>
      </c>
      <c r="J211" s="26"/>
    </row>
    <row r="212" spans="1:10" x14ac:dyDescent="0.25">
      <c r="A212" s="9" t="s">
        <v>637</v>
      </c>
      <c r="B212" s="7">
        <v>2</v>
      </c>
      <c r="C212"/>
      <c r="G212" s="16" t="s">
        <v>748</v>
      </c>
      <c r="H212" s="17">
        <v>24</v>
      </c>
      <c r="I212" s="28">
        <v>0.23</v>
      </c>
      <c r="J212"/>
    </row>
    <row r="213" spans="1:10" x14ac:dyDescent="0.25">
      <c r="A213" s="14" t="s">
        <v>652</v>
      </c>
      <c r="B213" s="15">
        <v>1</v>
      </c>
      <c r="C213"/>
    </row>
    <row r="214" spans="1:10" x14ac:dyDescent="0.25">
      <c r="A214" s="14" t="s">
        <v>647</v>
      </c>
      <c r="B214" s="15">
        <v>1</v>
      </c>
      <c r="C214"/>
    </row>
    <row r="215" spans="1:10" x14ac:dyDescent="0.25">
      <c r="A215" s="12" t="s">
        <v>641</v>
      </c>
      <c r="B215" s="13">
        <v>1</v>
      </c>
      <c r="C215"/>
      <c r="J215" s="7">
        <f>25/103</f>
        <v>0.24271844660194175</v>
      </c>
    </row>
    <row r="216" spans="1:10" x14ac:dyDescent="0.25">
      <c r="A216" s="9" t="s">
        <v>640</v>
      </c>
      <c r="B216" s="7">
        <v>1</v>
      </c>
      <c r="C216"/>
    </row>
    <row r="217" spans="1:10" x14ac:dyDescent="0.25">
      <c r="A217" s="12" t="s">
        <v>642</v>
      </c>
      <c r="B217" s="13">
        <v>1</v>
      </c>
      <c r="C217"/>
    </row>
    <row r="218" spans="1:10" x14ac:dyDescent="0.25">
      <c r="A218" s="9" t="s">
        <v>635</v>
      </c>
      <c r="B218" s="7">
        <v>1</v>
      </c>
      <c r="C218"/>
    </row>
    <row r="219" spans="1:10" x14ac:dyDescent="0.25">
      <c r="A219" s="14" t="s">
        <v>651</v>
      </c>
      <c r="B219" s="15">
        <v>1</v>
      </c>
      <c r="C219"/>
      <c r="H219" s="7">
        <f>24/103</f>
        <v>0.23300970873786409</v>
      </c>
    </row>
    <row r="220" spans="1:10" x14ac:dyDescent="0.25">
      <c r="A220" s="12" t="s">
        <v>648</v>
      </c>
      <c r="B220" s="13">
        <v>1</v>
      </c>
      <c r="C220"/>
    </row>
    <row r="221" spans="1:10" x14ac:dyDescent="0.25">
      <c r="A221" s="9" t="s">
        <v>634</v>
      </c>
      <c r="B221" s="7">
        <v>1</v>
      </c>
      <c r="C221"/>
      <c r="H221" s="7">
        <f>10/103</f>
        <v>9.7087378640776698E-2</v>
      </c>
    </row>
    <row r="222" spans="1:10" x14ac:dyDescent="0.25">
      <c r="A222" s="12" t="s">
        <v>638</v>
      </c>
      <c r="B222" s="13">
        <v>1</v>
      </c>
      <c r="C222"/>
      <c r="H222" s="7">
        <f>3/103</f>
        <v>2.9126213592233011E-2</v>
      </c>
      <c r="I222" s="7">
        <f>14/103</f>
        <v>0.13592233009708737</v>
      </c>
    </row>
    <row r="223" spans="1:10" x14ac:dyDescent="0.25">
      <c r="A223" s="14" t="s">
        <v>643</v>
      </c>
      <c r="B223" s="15">
        <v>1</v>
      </c>
      <c r="C223"/>
    </row>
    <row r="224" spans="1:10" x14ac:dyDescent="0.25">
      <c r="A224" s="5" t="s">
        <v>748</v>
      </c>
      <c r="B224" s="7">
        <v>24</v>
      </c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</row>
    <row r="236" spans="2:3" x14ac:dyDescent="0.25">
      <c r="B236"/>
    </row>
    <row r="237" spans="2:3" x14ac:dyDescent="0.25">
      <c r="B237"/>
    </row>
    <row r="238" spans="2:3" x14ac:dyDescent="0.25">
      <c r="B238"/>
    </row>
    <row r="239" spans="2:3" x14ac:dyDescent="0.25">
      <c r="B239"/>
    </row>
    <row r="240" spans="2:3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</sheetData>
  <mergeCells count="8">
    <mergeCell ref="I153:J153"/>
    <mergeCell ref="I6:I7"/>
    <mergeCell ref="J6:J10"/>
    <mergeCell ref="I4:J4"/>
    <mergeCell ref="I11:J11"/>
    <mergeCell ref="J150:J152"/>
    <mergeCell ref="J145:J149"/>
    <mergeCell ref="I144:J14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 des étalons JG</vt:lpstr>
      <vt:lpstr>Liste des étalons JG (étudiés)</vt:lpstr>
      <vt:lpstr>Etude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ANPFS</dc:creator>
  <cp:lastModifiedBy>Jean-Marc LEFEVRE</cp:lastModifiedBy>
  <dcterms:created xsi:type="dcterms:W3CDTF">2016-01-08T10:29:16Z</dcterms:created>
  <dcterms:modified xsi:type="dcterms:W3CDTF">2024-01-24T19:19:18Z</dcterms:modified>
</cp:coreProperties>
</file>